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Street Bundle 2020\Sector 3\Sector 3 Project Manual\Div 00 CSP\"/>
    </mc:Choice>
  </mc:AlternateContent>
  <xr:revisionPtr revIDLastSave="0" documentId="10_ncr:100000_{B5902B8F-97A2-4529-807A-C20A88825550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00 42 44 - UNIT PRICE PROPOSAL" sheetId="5" r:id="rId1"/>
    <sheet name="00 42 44 - OPCC" sheetId="7" r:id="rId2"/>
    <sheet name="00 42 44 - OPCC Revised" sheetId="8" r:id="rId3"/>
    <sheet name="MASTER TRACKING SHEET" sheetId="2" r:id="rId4"/>
    <sheet name="PRINTABLE PG - INVC SUBMITTAL" sheetId="3" r:id="rId5"/>
    <sheet name="Invoice Attachment" sheetId="6" r:id="rId6"/>
  </sheets>
  <definedNames>
    <definedName name="_xlnm.Print_Area" localSheetId="3">'MASTER TRACKING SHEET'!$A$1:$AK$65</definedName>
    <definedName name="_xlnm.Print_Titles" localSheetId="1">'00 42 44 - OPCC'!$11:$11</definedName>
    <definedName name="_xlnm.Print_Titles" localSheetId="2">'00 42 44 - OPCC Revised'!$11:$11</definedName>
    <definedName name="_xlnm.Print_Titles" localSheetId="0">'00 42 44 - UNIT PRICE PROPOSAL'!$11:$11</definedName>
    <definedName name="_xlnm.Print_Titles" localSheetId="3">'MASTER TRACKING SHEET'!$1:$1</definedName>
    <definedName name="_xlnm.Print_Titles" localSheetId="4">'PRINTABLE PG - INVC SUBMITTAL'!$9:$9</definedName>
  </definedNames>
  <calcPr calcId="179017"/>
</workbook>
</file>

<file path=xl/calcChain.xml><?xml version="1.0" encoding="utf-8"?>
<calcChain xmlns="http://schemas.openxmlformats.org/spreadsheetml/2006/main">
  <c r="G81" i="5" l="1"/>
  <c r="G47" i="5"/>
  <c r="G47" i="8"/>
  <c r="A108" i="5" l="1"/>
  <c r="A107" i="5"/>
  <c r="A106" i="5"/>
  <c r="G102" i="5" l="1"/>
  <c r="G101" i="5"/>
  <c r="G100" i="5"/>
  <c r="G99" i="5"/>
  <c r="G98" i="5"/>
  <c r="G103" i="5" s="1"/>
  <c r="G94" i="5"/>
  <c r="G93" i="5"/>
  <c r="G92" i="5"/>
  <c r="G91" i="5"/>
  <c r="A105" i="5"/>
  <c r="G12" i="5"/>
  <c r="G72" i="5"/>
  <c r="G73" i="5"/>
  <c r="G74" i="5"/>
  <c r="G75" i="5"/>
  <c r="G76" i="5"/>
  <c r="G77" i="5"/>
  <c r="G78" i="5"/>
  <c r="G79" i="5"/>
  <c r="G80" i="5"/>
  <c r="G82" i="5"/>
  <c r="G83" i="5"/>
  <c r="G84" i="5"/>
  <c r="G85" i="5"/>
  <c r="G86" i="5"/>
  <c r="G87" i="5"/>
  <c r="G95" i="5" l="1"/>
  <c r="G109" i="8"/>
  <c r="G104" i="8"/>
  <c r="A113" i="8"/>
  <c r="G107" i="8"/>
  <c r="G105" i="8"/>
  <c r="G106" i="8"/>
  <c r="G108" i="8"/>
  <c r="G100" i="8"/>
  <c r="G99" i="8"/>
  <c r="G98" i="8"/>
  <c r="G97" i="8"/>
  <c r="G101" i="8" l="1"/>
  <c r="G50" i="8"/>
  <c r="G49" i="8"/>
  <c r="I32" i="7" l="1"/>
  <c r="I31" i="7"/>
  <c r="I17" i="7"/>
  <c r="I13" i="7"/>
  <c r="I14" i="7"/>
  <c r="I12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16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15" i="7"/>
  <c r="A94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48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32" i="7"/>
  <c r="G31" i="7"/>
  <c r="G90" i="8" l="1"/>
  <c r="G52" i="7"/>
  <c r="G53" i="7"/>
  <c r="G54" i="7"/>
  <c r="G55" i="7"/>
  <c r="G56" i="7"/>
  <c r="G57" i="7"/>
  <c r="G51" i="7"/>
  <c r="G50" i="7"/>
  <c r="G49" i="7"/>
  <c r="G48" i="7"/>
  <c r="G111" i="8" l="1"/>
  <c r="G112" i="8"/>
  <c r="G92" i="8"/>
  <c r="G93" i="8"/>
  <c r="G36" i="7"/>
  <c r="G37" i="7"/>
  <c r="G113" i="8" l="1"/>
  <c r="G94" i="8"/>
  <c r="G75" i="7"/>
  <c r="G74" i="7"/>
  <c r="G71" i="7"/>
  <c r="G70" i="7"/>
  <c r="G40" i="7" l="1"/>
  <c r="G41" i="7"/>
  <c r="G31" i="5" l="1"/>
  <c r="G32" i="5"/>
  <c r="G77" i="7" l="1"/>
  <c r="G81" i="7" l="1"/>
  <c r="G28" i="7"/>
  <c r="A90" i="7" l="1"/>
  <c r="G86" i="7"/>
  <c r="G85" i="7"/>
  <c r="G84" i="7"/>
  <c r="G83" i="7"/>
  <c r="G82" i="7"/>
  <c r="G80" i="7"/>
  <c r="G79" i="7"/>
  <c r="G78" i="7"/>
  <c r="G76" i="7"/>
  <c r="G73" i="7"/>
  <c r="G72" i="7"/>
  <c r="G69" i="7"/>
  <c r="G68" i="7"/>
  <c r="G67" i="7"/>
  <c r="G66" i="7"/>
  <c r="G65" i="7"/>
  <c r="G64" i="7"/>
  <c r="G63" i="7"/>
  <c r="G62" i="7"/>
  <c r="G61" i="7"/>
  <c r="G60" i="7"/>
  <c r="G59" i="7"/>
  <c r="G58" i="7"/>
  <c r="G47" i="7"/>
  <c r="G46" i="7"/>
  <c r="G45" i="7"/>
  <c r="G44" i="7"/>
  <c r="G43" i="7"/>
  <c r="G42" i="7"/>
  <c r="G39" i="7"/>
  <c r="G38" i="7"/>
  <c r="G35" i="7"/>
  <c r="G34" i="7"/>
  <c r="G33" i="7"/>
  <c r="G30" i="7"/>
  <c r="G29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87" i="7" l="1"/>
  <c r="G89" i="7" s="1"/>
  <c r="G90" i="7" s="1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41" i="5"/>
  <c r="G42" i="5"/>
  <c r="G43" i="5"/>
  <c r="G44" i="5"/>
  <c r="G45" i="5"/>
  <c r="G46" i="5"/>
  <c r="G48" i="5"/>
  <c r="G49" i="5"/>
  <c r="G29" i="5"/>
  <c r="A5" i="2" l="1"/>
  <c r="B5" i="2"/>
  <c r="C5" i="2"/>
  <c r="D5" i="2"/>
  <c r="E5" i="2"/>
  <c r="F5" i="2"/>
  <c r="U5" i="2" s="1"/>
  <c r="AJ5" i="2"/>
  <c r="A6" i="2"/>
  <c r="B6" i="2"/>
  <c r="C6" i="2"/>
  <c r="D6" i="2"/>
  <c r="E6" i="2"/>
  <c r="F6" i="2"/>
  <c r="K6" i="2" s="1"/>
  <c r="AJ6" i="2"/>
  <c r="A7" i="2"/>
  <c r="B7" i="2"/>
  <c r="C7" i="2"/>
  <c r="D7" i="2"/>
  <c r="E7" i="2"/>
  <c r="F7" i="2"/>
  <c r="K7" i="2" s="1"/>
  <c r="AJ7" i="2"/>
  <c r="A8" i="2"/>
  <c r="B8" i="2"/>
  <c r="C8" i="2"/>
  <c r="D8" i="2"/>
  <c r="E8" i="2"/>
  <c r="AL8" i="2" s="1"/>
  <c r="F8" i="2"/>
  <c r="K8" i="2" s="1"/>
  <c r="AJ8" i="2"/>
  <c r="A9" i="2"/>
  <c r="B9" i="2"/>
  <c r="C9" i="2"/>
  <c r="D9" i="2"/>
  <c r="E9" i="2"/>
  <c r="F9" i="2"/>
  <c r="K9" i="2" s="1"/>
  <c r="AJ9" i="2"/>
  <c r="A10" i="2"/>
  <c r="B10" i="2"/>
  <c r="C10" i="2"/>
  <c r="D10" i="2"/>
  <c r="E10" i="2"/>
  <c r="F10" i="2"/>
  <c r="K10" i="2" s="1"/>
  <c r="AJ10" i="2"/>
  <c r="A11" i="2"/>
  <c r="B11" i="2"/>
  <c r="C11" i="2"/>
  <c r="D11" i="2"/>
  <c r="E11" i="2"/>
  <c r="AL11" i="2" s="1"/>
  <c r="F11" i="2"/>
  <c r="K11" i="2" s="1"/>
  <c r="AJ11" i="2"/>
  <c r="A12" i="2"/>
  <c r="B12" i="2"/>
  <c r="C12" i="2"/>
  <c r="D12" i="2"/>
  <c r="E12" i="2"/>
  <c r="F12" i="2"/>
  <c r="K12" i="2" s="1"/>
  <c r="AJ12" i="2"/>
  <c r="A13" i="2"/>
  <c r="B13" i="2"/>
  <c r="C13" i="2"/>
  <c r="D13" i="2"/>
  <c r="E13" i="2"/>
  <c r="F13" i="2"/>
  <c r="I13" i="2" s="1"/>
  <c r="AJ13" i="2"/>
  <c r="A14" i="2"/>
  <c r="B14" i="2"/>
  <c r="C14" i="2"/>
  <c r="D14" i="2"/>
  <c r="E14" i="2"/>
  <c r="F14" i="2"/>
  <c r="I14" i="2" s="1"/>
  <c r="AJ14" i="2"/>
  <c r="A15" i="2"/>
  <c r="B15" i="2"/>
  <c r="C15" i="2"/>
  <c r="D15" i="2"/>
  <c r="E15" i="2"/>
  <c r="F15" i="2"/>
  <c r="U15" i="2" s="1"/>
  <c r="AJ15" i="2"/>
  <c r="A16" i="2"/>
  <c r="B16" i="2"/>
  <c r="C16" i="2"/>
  <c r="D16" i="2"/>
  <c r="E16" i="2"/>
  <c r="F16" i="2"/>
  <c r="M16" i="2" s="1"/>
  <c r="AJ16" i="2"/>
  <c r="A17" i="2"/>
  <c r="B17" i="2"/>
  <c r="C17" i="2"/>
  <c r="D17" i="2"/>
  <c r="E17" i="2"/>
  <c r="F17" i="2"/>
  <c r="I17" i="2" s="1"/>
  <c r="AJ17" i="2"/>
  <c r="A18" i="2"/>
  <c r="B18" i="2"/>
  <c r="C18" i="2"/>
  <c r="D18" i="2"/>
  <c r="E18" i="2"/>
  <c r="F18" i="2"/>
  <c r="M18" i="2" s="1"/>
  <c r="AJ18" i="2"/>
  <c r="A19" i="2"/>
  <c r="B19" i="2"/>
  <c r="C19" i="2"/>
  <c r="D19" i="2"/>
  <c r="E19" i="2"/>
  <c r="F19" i="2"/>
  <c r="U19" i="2" s="1"/>
  <c r="AJ19" i="2"/>
  <c r="A20" i="2"/>
  <c r="B20" i="2"/>
  <c r="C20" i="2"/>
  <c r="D20" i="2"/>
  <c r="E20" i="2"/>
  <c r="F20" i="2"/>
  <c r="M20" i="2" s="1"/>
  <c r="AJ20" i="2"/>
  <c r="A21" i="2"/>
  <c r="B21" i="2"/>
  <c r="C21" i="2"/>
  <c r="D21" i="2"/>
  <c r="E21" i="2"/>
  <c r="F21" i="2"/>
  <c r="I21" i="2" s="1"/>
  <c r="AJ21" i="2"/>
  <c r="A22" i="2"/>
  <c r="B22" i="2"/>
  <c r="C22" i="2"/>
  <c r="D22" i="2"/>
  <c r="E22" i="2"/>
  <c r="F22" i="2"/>
  <c r="I22" i="2" s="1"/>
  <c r="AJ22" i="2"/>
  <c r="A23" i="2"/>
  <c r="B23" i="2"/>
  <c r="C23" i="2"/>
  <c r="D23" i="2"/>
  <c r="E23" i="2"/>
  <c r="F23" i="2"/>
  <c r="I23" i="2" s="1"/>
  <c r="AJ23" i="2"/>
  <c r="A24" i="2"/>
  <c r="B24" i="2"/>
  <c r="C24" i="2"/>
  <c r="D24" i="2"/>
  <c r="E24" i="2"/>
  <c r="F24" i="2"/>
  <c r="I24" i="2" s="1"/>
  <c r="AJ24" i="2"/>
  <c r="A25" i="2"/>
  <c r="B25" i="2"/>
  <c r="C25" i="2"/>
  <c r="D25" i="2"/>
  <c r="E25" i="2"/>
  <c r="F25" i="2"/>
  <c r="I25" i="2" s="1"/>
  <c r="AJ25" i="2"/>
  <c r="A26" i="2"/>
  <c r="B26" i="2"/>
  <c r="C26" i="2"/>
  <c r="D26" i="2"/>
  <c r="E26" i="2"/>
  <c r="F26" i="2"/>
  <c r="I26" i="2" s="1"/>
  <c r="AJ26" i="2"/>
  <c r="A27" i="2"/>
  <c r="B27" i="2"/>
  <c r="C27" i="2"/>
  <c r="D27" i="2"/>
  <c r="E27" i="2"/>
  <c r="F27" i="2"/>
  <c r="I27" i="2" s="1"/>
  <c r="AJ27" i="2"/>
  <c r="A28" i="2"/>
  <c r="B28" i="2"/>
  <c r="C28" i="2"/>
  <c r="D28" i="2"/>
  <c r="E28" i="2"/>
  <c r="F28" i="2"/>
  <c r="I28" i="2" s="1"/>
  <c r="AJ28" i="2"/>
  <c r="A29" i="2"/>
  <c r="B29" i="2"/>
  <c r="C29" i="2"/>
  <c r="D29" i="2"/>
  <c r="E29" i="2"/>
  <c r="F29" i="2"/>
  <c r="I29" i="2" s="1"/>
  <c r="AJ29" i="2"/>
  <c r="A30" i="2"/>
  <c r="B30" i="2"/>
  <c r="C30" i="2"/>
  <c r="D30" i="2"/>
  <c r="E30" i="2"/>
  <c r="F30" i="2"/>
  <c r="I30" i="2" s="1"/>
  <c r="AJ30" i="2"/>
  <c r="A31" i="2"/>
  <c r="B31" i="2"/>
  <c r="C31" i="2"/>
  <c r="D31" i="2"/>
  <c r="E31" i="2"/>
  <c r="F31" i="2"/>
  <c r="I31" i="2" s="1"/>
  <c r="AJ31" i="2"/>
  <c r="A4" i="2"/>
  <c r="B4" i="2"/>
  <c r="C4" i="2"/>
  <c r="D4" i="2"/>
  <c r="E4" i="2"/>
  <c r="F4" i="2"/>
  <c r="Q4" i="2" s="1"/>
  <c r="AJ4" i="2"/>
  <c r="K32" i="3"/>
  <c r="J32" i="3" s="1"/>
  <c r="A15" i="3"/>
  <c r="B15" i="3"/>
  <c r="C15" i="3"/>
  <c r="D15" i="3"/>
  <c r="E15" i="3"/>
  <c r="F15" i="3"/>
  <c r="A16" i="3"/>
  <c r="B16" i="3"/>
  <c r="C16" i="3"/>
  <c r="D16" i="3"/>
  <c r="E16" i="3"/>
  <c r="F16" i="3"/>
  <c r="A17" i="3"/>
  <c r="B17" i="3"/>
  <c r="C17" i="3"/>
  <c r="D17" i="3"/>
  <c r="E17" i="3"/>
  <c r="F17" i="3"/>
  <c r="A18" i="3"/>
  <c r="B18" i="3"/>
  <c r="C18" i="3"/>
  <c r="D18" i="3"/>
  <c r="E18" i="3"/>
  <c r="F18" i="3"/>
  <c r="A19" i="3"/>
  <c r="B19" i="3"/>
  <c r="C19" i="3"/>
  <c r="D19" i="3"/>
  <c r="E19" i="3"/>
  <c r="F19" i="3"/>
  <c r="A20" i="3"/>
  <c r="B20" i="3"/>
  <c r="C20" i="3"/>
  <c r="D20" i="3"/>
  <c r="E20" i="3"/>
  <c r="F20" i="3"/>
  <c r="A21" i="3"/>
  <c r="B21" i="3"/>
  <c r="C21" i="3"/>
  <c r="D21" i="3"/>
  <c r="E21" i="3"/>
  <c r="F21" i="3"/>
  <c r="A22" i="3"/>
  <c r="B22" i="3"/>
  <c r="C22" i="3"/>
  <c r="D22" i="3"/>
  <c r="E22" i="3"/>
  <c r="F22" i="3"/>
  <c r="A23" i="3"/>
  <c r="B23" i="3"/>
  <c r="C23" i="3"/>
  <c r="D23" i="3"/>
  <c r="E23" i="3"/>
  <c r="F23" i="3"/>
  <c r="A24" i="3"/>
  <c r="B24" i="3"/>
  <c r="C24" i="3"/>
  <c r="D24" i="3"/>
  <c r="E24" i="3"/>
  <c r="F24" i="3"/>
  <c r="A25" i="3"/>
  <c r="B25" i="3"/>
  <c r="C25" i="3"/>
  <c r="D25" i="3"/>
  <c r="E25" i="3"/>
  <c r="F25" i="3"/>
  <c r="A26" i="3"/>
  <c r="B26" i="3"/>
  <c r="C26" i="3"/>
  <c r="D26" i="3"/>
  <c r="E26" i="3"/>
  <c r="F26" i="3"/>
  <c r="A27" i="3"/>
  <c r="B27" i="3"/>
  <c r="C27" i="3"/>
  <c r="D27" i="3"/>
  <c r="E27" i="3"/>
  <c r="F27" i="3"/>
  <c r="A28" i="3"/>
  <c r="B28" i="3"/>
  <c r="C28" i="3"/>
  <c r="D28" i="3"/>
  <c r="E28" i="3"/>
  <c r="F28" i="3"/>
  <c r="A29" i="3"/>
  <c r="B29" i="3"/>
  <c r="C29" i="3"/>
  <c r="D29" i="3"/>
  <c r="E29" i="3"/>
  <c r="F29" i="3"/>
  <c r="I29" i="3" s="1"/>
  <c r="A30" i="3"/>
  <c r="B30" i="3"/>
  <c r="C30" i="3"/>
  <c r="D30" i="3"/>
  <c r="E30" i="3"/>
  <c r="F30" i="3"/>
  <c r="I30" i="3" s="1"/>
  <c r="A31" i="3"/>
  <c r="B31" i="3"/>
  <c r="C31" i="3"/>
  <c r="D31" i="3"/>
  <c r="E31" i="3"/>
  <c r="F31" i="3"/>
  <c r="I31" i="3" s="1"/>
  <c r="A32" i="3"/>
  <c r="B32" i="3"/>
  <c r="C32" i="3"/>
  <c r="D32" i="3"/>
  <c r="E32" i="3"/>
  <c r="F32" i="3"/>
  <c r="I32" i="3" s="1"/>
  <c r="A33" i="3"/>
  <c r="B33" i="3"/>
  <c r="C33" i="3"/>
  <c r="D33" i="3"/>
  <c r="E33" i="3"/>
  <c r="F33" i="3"/>
  <c r="I33" i="3" s="1"/>
  <c r="A34" i="3"/>
  <c r="B34" i="3"/>
  <c r="C34" i="3"/>
  <c r="D34" i="3"/>
  <c r="E34" i="3"/>
  <c r="F34" i="3"/>
  <c r="A35" i="3"/>
  <c r="B35" i="3"/>
  <c r="C35" i="3"/>
  <c r="D35" i="3"/>
  <c r="E35" i="3"/>
  <c r="F35" i="3"/>
  <c r="A36" i="3"/>
  <c r="B36" i="3"/>
  <c r="C36" i="3"/>
  <c r="D36" i="3"/>
  <c r="E36" i="3"/>
  <c r="F36" i="3"/>
  <c r="A37" i="3"/>
  <c r="B37" i="3"/>
  <c r="C37" i="3"/>
  <c r="D37" i="3"/>
  <c r="E37" i="3"/>
  <c r="F37" i="3"/>
  <c r="I37" i="3" s="1"/>
  <c r="A38" i="3"/>
  <c r="B38" i="3"/>
  <c r="C38" i="3"/>
  <c r="D38" i="3"/>
  <c r="E38" i="3"/>
  <c r="F38" i="3"/>
  <c r="A39" i="3"/>
  <c r="B39" i="3"/>
  <c r="C39" i="3"/>
  <c r="D39" i="3"/>
  <c r="E39" i="3"/>
  <c r="F39" i="3"/>
  <c r="K37" i="3"/>
  <c r="J37" i="3" s="1"/>
  <c r="A11" i="3"/>
  <c r="B11" i="3"/>
  <c r="C11" i="3"/>
  <c r="D11" i="3"/>
  <c r="E11" i="3"/>
  <c r="F11" i="3"/>
  <c r="A12" i="3"/>
  <c r="B12" i="3"/>
  <c r="C12" i="3"/>
  <c r="D12" i="3"/>
  <c r="E12" i="3"/>
  <c r="F12" i="3"/>
  <c r="A13" i="3"/>
  <c r="B13" i="3"/>
  <c r="C13" i="3"/>
  <c r="D13" i="3"/>
  <c r="E13" i="3"/>
  <c r="F13" i="3"/>
  <c r="A14" i="3"/>
  <c r="B14" i="3"/>
  <c r="C14" i="3"/>
  <c r="D14" i="3"/>
  <c r="E14" i="3"/>
  <c r="F14" i="3"/>
  <c r="K33" i="3"/>
  <c r="J33" i="3" s="1"/>
  <c r="K31" i="3"/>
  <c r="J31" i="3" s="1"/>
  <c r="K30" i="3"/>
  <c r="J30" i="3" s="1"/>
  <c r="K29" i="3"/>
  <c r="J29" i="3" s="1"/>
  <c r="K10" i="3"/>
  <c r="J10" i="3" s="1"/>
  <c r="F10" i="3"/>
  <c r="I10" i="3" s="1"/>
  <c r="E10" i="3"/>
  <c r="D10" i="3"/>
  <c r="C10" i="3"/>
  <c r="B10" i="3"/>
  <c r="A10" i="3"/>
  <c r="S5" i="2" l="1"/>
  <c r="O5" i="2"/>
  <c r="M5" i="2"/>
  <c r="G37" i="3"/>
  <c r="G35" i="3"/>
  <c r="G31" i="3"/>
  <c r="G29" i="3"/>
  <c r="AA5" i="2"/>
  <c r="Q5" i="2"/>
  <c r="AL31" i="2"/>
  <c r="M6" i="2"/>
  <c r="G33" i="3"/>
  <c r="Y14" i="2"/>
  <c r="AG9" i="2"/>
  <c r="AE28" i="2"/>
  <c r="K5" i="2"/>
  <c r="AK5" i="2"/>
  <c r="AA31" i="2"/>
  <c r="S28" i="2"/>
  <c r="AC17" i="2"/>
  <c r="AI28" i="2"/>
  <c r="AI5" i="2"/>
  <c r="Y11" i="2"/>
  <c r="AE22" i="2"/>
  <c r="AG12" i="2"/>
  <c r="G28" i="2"/>
  <c r="AE5" i="2"/>
  <c r="Y18" i="2"/>
  <c r="Q6" i="2"/>
  <c r="AC28" i="2"/>
  <c r="U14" i="2"/>
  <c r="U11" i="2"/>
  <c r="AA28" i="2"/>
  <c r="AI6" i="2"/>
  <c r="U28" i="2"/>
  <c r="G14" i="2"/>
  <c r="AG6" i="2"/>
  <c r="AC6" i="2"/>
  <c r="AC4" i="2"/>
  <c r="K28" i="2"/>
  <c r="AG18" i="2"/>
  <c r="Y6" i="2"/>
  <c r="AC5" i="2"/>
  <c r="AA24" i="2"/>
  <c r="AA27" i="2"/>
  <c r="I5" i="2"/>
  <c r="AG5" i="2"/>
  <c r="G5" i="2"/>
  <c r="G7" i="2"/>
  <c r="Y5" i="2"/>
  <c r="AI29" i="2"/>
  <c r="AC12" i="2"/>
  <c r="AE27" i="2"/>
  <c r="I18" i="2"/>
  <c r="U12" i="2"/>
  <c r="M12" i="2"/>
  <c r="G12" i="2"/>
  <c r="AI25" i="2"/>
  <c r="AE25" i="2"/>
  <c r="U25" i="2"/>
  <c r="W5" i="2"/>
  <c r="AL23" i="2"/>
  <c r="AG11" i="2"/>
  <c r="S24" i="2"/>
  <c r="G20" i="2"/>
  <c r="U17" i="2"/>
  <c r="G16" i="2"/>
  <c r="Y9" i="2"/>
  <c r="G24" i="2"/>
  <c r="G38" i="3"/>
  <c r="AK4" i="2"/>
  <c r="Y10" i="2"/>
  <c r="AE4" i="2"/>
  <c r="AE26" i="2"/>
  <c r="AG7" i="2"/>
  <c r="Y7" i="2"/>
  <c r="U6" i="2"/>
  <c r="O4" i="2"/>
  <c r="AA29" i="2"/>
  <c r="G26" i="2"/>
  <c r="U27" i="2"/>
  <c r="AC20" i="2"/>
  <c r="O28" i="2"/>
  <c r="K27" i="2"/>
  <c r="AE23" i="2"/>
  <c r="Y20" i="2"/>
  <c r="Y16" i="2"/>
  <c r="AL30" i="2"/>
  <c r="U20" i="2"/>
  <c r="U16" i="2"/>
  <c r="AI24" i="2"/>
  <c r="I20" i="2"/>
  <c r="Q16" i="2"/>
  <c r="M13" i="2"/>
  <c r="G29" i="2"/>
  <c r="S25" i="2"/>
  <c r="G25" i="2"/>
  <c r="G23" i="2"/>
  <c r="AA22" i="2"/>
  <c r="AG8" i="2"/>
  <c r="U7" i="2"/>
  <c r="AL6" i="2"/>
  <c r="I6" i="2"/>
  <c r="AA30" i="2"/>
  <c r="AK29" i="2"/>
  <c r="S29" i="2"/>
  <c r="AA26" i="2"/>
  <c r="AK25" i="2"/>
  <c r="AC25" i="2"/>
  <c r="O25" i="2"/>
  <c r="AA23" i="2"/>
  <c r="U22" i="2"/>
  <c r="U18" i="2"/>
  <c r="G18" i="2"/>
  <c r="M17" i="2"/>
  <c r="AG16" i="2"/>
  <c r="I16" i="2"/>
  <c r="AG14" i="2"/>
  <c r="Q14" i="2"/>
  <c r="Q12" i="2"/>
  <c r="U10" i="2"/>
  <c r="U8" i="2"/>
  <c r="Q7" i="2"/>
  <c r="O30" i="2"/>
  <c r="M29" i="2"/>
  <c r="O26" i="2"/>
  <c r="AA25" i="2"/>
  <c r="K25" i="2"/>
  <c r="O23" i="2"/>
  <c r="AI22" i="2"/>
  <c r="K22" i="2"/>
  <c r="AI21" i="2"/>
  <c r="AG20" i="2"/>
  <c r="Q20" i="2"/>
  <c r="Q18" i="2"/>
  <c r="AC14" i="2"/>
  <c r="M14" i="2"/>
  <c r="I10" i="2"/>
  <c r="Q8" i="2"/>
  <c r="AC13" i="2"/>
  <c r="Y12" i="2"/>
  <c r="I12" i="2"/>
  <c r="I11" i="2"/>
  <c r="AG10" i="2"/>
  <c r="Q10" i="2"/>
  <c r="G10" i="2"/>
  <c r="U9" i="2"/>
  <c r="AC7" i="2"/>
  <c r="M7" i="2"/>
  <c r="G31" i="2"/>
  <c r="U30" i="2"/>
  <c r="AC29" i="2"/>
  <c r="O29" i="2"/>
  <c r="AC24" i="2"/>
  <c r="O24" i="2"/>
  <c r="U23" i="2"/>
  <c r="AL22" i="2"/>
  <c r="AL20" i="2"/>
  <c r="AC18" i="2"/>
  <c r="AC16" i="2"/>
  <c r="AL14" i="2"/>
  <c r="U13" i="2"/>
  <c r="AL12" i="2"/>
  <c r="AC10" i="2"/>
  <c r="M10" i="2"/>
  <c r="AL9" i="2"/>
  <c r="M24" i="2"/>
  <c r="AL5" i="2"/>
  <c r="O31" i="2"/>
  <c r="AE30" i="2"/>
  <c r="K30" i="2"/>
  <c r="W29" i="2"/>
  <c r="W28" i="2"/>
  <c r="M28" i="2"/>
  <c r="AL27" i="2"/>
  <c r="O27" i="2"/>
  <c r="AL26" i="2"/>
  <c r="W25" i="2"/>
  <c r="M25" i="2"/>
  <c r="W24" i="2"/>
  <c r="G36" i="3"/>
  <c r="U4" i="2"/>
  <c r="AK31" i="2"/>
  <c r="AC31" i="2"/>
  <c r="S31" i="2"/>
  <c r="AI30" i="2"/>
  <c r="W30" i="2"/>
  <c r="M30" i="2"/>
  <c r="AE29" i="2"/>
  <c r="U29" i="2"/>
  <c r="K29" i="2"/>
  <c r="AL28" i="2"/>
  <c r="AI27" i="2"/>
  <c r="W27" i="2"/>
  <c r="M27" i="2"/>
  <c r="AC26" i="2"/>
  <c r="S26" i="2"/>
  <c r="AL25" i="2"/>
  <c r="AE24" i="2"/>
  <c r="U24" i="2"/>
  <c r="K24" i="2"/>
  <c r="AK23" i="2"/>
  <c r="M37" i="3" s="1"/>
  <c r="L37" i="3" s="1"/>
  <c r="AC23" i="2"/>
  <c r="S23" i="2"/>
  <c r="Q22" i="2"/>
  <c r="AL21" i="2"/>
  <c r="M21" i="2"/>
  <c r="AL17" i="2"/>
  <c r="AL15" i="2"/>
  <c r="Q11" i="2"/>
  <c r="G11" i="2"/>
  <c r="Q9" i="2"/>
  <c r="G9" i="2"/>
  <c r="AC8" i="2"/>
  <c r="M8" i="2"/>
  <c r="AL7" i="2"/>
  <c r="I7" i="2"/>
  <c r="AC11" i="2"/>
  <c r="M11" i="2"/>
  <c r="AL10" i="2"/>
  <c r="AC9" i="2"/>
  <c r="M9" i="2"/>
  <c r="Y8" i="2"/>
  <c r="I8" i="2"/>
  <c r="AI31" i="2"/>
  <c r="W31" i="2"/>
  <c r="M31" i="2"/>
  <c r="AC30" i="2"/>
  <c r="S30" i="2"/>
  <c r="G30" i="2"/>
  <c r="AL29" i="2"/>
  <c r="AK27" i="2"/>
  <c r="AC27" i="2"/>
  <c r="S27" i="2"/>
  <c r="G27" i="2"/>
  <c r="AI26" i="2"/>
  <c r="W26" i="2"/>
  <c r="M26" i="2"/>
  <c r="AL24" i="2"/>
  <c r="AI23" i="2"/>
  <c r="W23" i="2"/>
  <c r="M23" i="2"/>
  <c r="AC21" i="2"/>
  <c r="AL19" i="2"/>
  <c r="AL18" i="2"/>
  <c r="AL16" i="2"/>
  <c r="AL13" i="2"/>
  <c r="I9" i="2"/>
  <c r="AE31" i="2"/>
  <c r="U31" i="2"/>
  <c r="K31" i="2"/>
  <c r="U26" i="2"/>
  <c r="K26" i="2"/>
  <c r="K23" i="2"/>
  <c r="U21" i="2"/>
  <c r="G8" i="2"/>
  <c r="Y4" i="2"/>
  <c r="I4" i="2"/>
  <c r="G4" i="2"/>
  <c r="AK28" i="2"/>
  <c r="AK24" i="2"/>
  <c r="AK30" i="2"/>
  <c r="AK26" i="2"/>
  <c r="AK22" i="2"/>
  <c r="K19" i="2"/>
  <c r="S19" i="2"/>
  <c r="AA19" i="2"/>
  <c r="AI19" i="2"/>
  <c r="O19" i="2"/>
  <c r="W19" i="2"/>
  <c r="AE19" i="2"/>
  <c r="AK19" i="2"/>
  <c r="M32" i="3" s="1"/>
  <c r="L32" i="3" s="1"/>
  <c r="K15" i="2"/>
  <c r="S15" i="2"/>
  <c r="AA15" i="2"/>
  <c r="AI15" i="2"/>
  <c r="O15" i="2"/>
  <c r="W15" i="2"/>
  <c r="AE15" i="2"/>
  <c r="AK15" i="2"/>
  <c r="AC22" i="2"/>
  <c r="S22" i="2"/>
  <c r="Y21" i="2"/>
  <c r="K20" i="2"/>
  <c r="S20" i="2"/>
  <c r="AA20" i="2"/>
  <c r="AI20" i="2"/>
  <c r="O20" i="2"/>
  <c r="W20" i="2"/>
  <c r="AE20" i="2"/>
  <c r="AK20" i="2"/>
  <c r="M33" i="3" s="1"/>
  <c r="L33" i="3" s="1"/>
  <c r="AG19" i="2"/>
  <c r="Q19" i="2"/>
  <c r="G19" i="2"/>
  <c r="Y17" i="2"/>
  <c r="K16" i="2"/>
  <c r="S16" i="2"/>
  <c r="AA16" i="2"/>
  <c r="AI16" i="2"/>
  <c r="O16" i="2"/>
  <c r="W16" i="2"/>
  <c r="AE16" i="2"/>
  <c r="AK16" i="2"/>
  <c r="M29" i="3" s="1"/>
  <c r="L29" i="3" s="1"/>
  <c r="AG15" i="2"/>
  <c r="Q15" i="2"/>
  <c r="G15" i="2"/>
  <c r="Y13" i="2"/>
  <c r="O22" i="2"/>
  <c r="W22" i="2"/>
  <c r="K21" i="2"/>
  <c r="S21" i="2"/>
  <c r="AA21" i="2"/>
  <c r="O21" i="2"/>
  <c r="W21" i="2"/>
  <c r="AE21" i="2"/>
  <c r="AK21" i="2"/>
  <c r="AC19" i="2"/>
  <c r="M19" i="2"/>
  <c r="K17" i="2"/>
  <c r="S17" i="2"/>
  <c r="AA17" i="2"/>
  <c r="AI17" i="2"/>
  <c r="O17" i="2"/>
  <c r="W17" i="2"/>
  <c r="AE17" i="2"/>
  <c r="AK17" i="2"/>
  <c r="M30" i="3" s="1"/>
  <c r="L30" i="3" s="1"/>
  <c r="AC15" i="2"/>
  <c r="M15" i="2"/>
  <c r="K13" i="2"/>
  <c r="S13" i="2"/>
  <c r="AA13" i="2"/>
  <c r="AI13" i="2"/>
  <c r="O13" i="2"/>
  <c r="W13" i="2"/>
  <c r="AE13" i="2"/>
  <c r="AK13" i="2"/>
  <c r="AL4" i="2"/>
  <c r="AG31" i="2"/>
  <c r="Y31" i="2"/>
  <c r="Q31" i="2"/>
  <c r="AG30" i="2"/>
  <c r="Y30" i="2"/>
  <c r="Q30" i="2"/>
  <c r="AG29" i="2"/>
  <c r="Y29" i="2"/>
  <c r="Q29" i="2"/>
  <c r="AG28" i="2"/>
  <c r="Y28" i="2"/>
  <c r="Q28" i="2"/>
  <c r="AG27" i="2"/>
  <c r="Y27" i="2"/>
  <c r="Q27" i="2"/>
  <c r="AG26" i="2"/>
  <c r="Y26" i="2"/>
  <c r="Q26" i="2"/>
  <c r="AG25" i="2"/>
  <c r="Y25" i="2"/>
  <c r="Q25" i="2"/>
  <c r="AG24" i="2"/>
  <c r="Y24" i="2"/>
  <c r="Q24" i="2"/>
  <c r="AG23" i="2"/>
  <c r="Y23" i="2"/>
  <c r="Q23" i="2"/>
  <c r="AG22" i="2"/>
  <c r="Y22" i="2"/>
  <c r="M22" i="2"/>
  <c r="G22" i="2"/>
  <c r="AG21" i="2"/>
  <c r="Q21" i="2"/>
  <c r="G21" i="2"/>
  <c r="Y19" i="2"/>
  <c r="I19" i="2"/>
  <c r="K18" i="2"/>
  <c r="S18" i="2"/>
  <c r="AA18" i="2"/>
  <c r="AI18" i="2"/>
  <c r="O18" i="2"/>
  <c r="W18" i="2"/>
  <c r="AE18" i="2"/>
  <c r="AK18" i="2"/>
  <c r="M31" i="3" s="1"/>
  <c r="L31" i="3" s="1"/>
  <c r="AG17" i="2"/>
  <c r="Q17" i="2"/>
  <c r="G17" i="2"/>
  <c r="Y15" i="2"/>
  <c r="I15" i="2"/>
  <c r="K14" i="2"/>
  <c r="S14" i="2"/>
  <c r="AA14" i="2"/>
  <c r="AI14" i="2"/>
  <c r="O14" i="2"/>
  <c r="W14" i="2"/>
  <c r="AE14" i="2"/>
  <c r="AK14" i="2"/>
  <c r="AG13" i="2"/>
  <c r="Q13" i="2"/>
  <c r="G13" i="2"/>
  <c r="AK12" i="2"/>
  <c r="AE12" i="2"/>
  <c r="W12" i="2"/>
  <c r="O12" i="2"/>
  <c r="AK11" i="2"/>
  <c r="AE11" i="2"/>
  <c r="W11" i="2"/>
  <c r="O11" i="2"/>
  <c r="AK10" i="2"/>
  <c r="AE10" i="2"/>
  <c r="W10" i="2"/>
  <c r="O10" i="2"/>
  <c r="AK9" i="2"/>
  <c r="AE9" i="2"/>
  <c r="W9" i="2"/>
  <c r="O9" i="2"/>
  <c r="AK8" i="2"/>
  <c r="AE8" i="2"/>
  <c r="W8" i="2"/>
  <c r="O8" i="2"/>
  <c r="AK7" i="2"/>
  <c r="AE7" i="2"/>
  <c r="W7" i="2"/>
  <c r="O7" i="2"/>
  <c r="AK6" i="2"/>
  <c r="AE6" i="2"/>
  <c r="W6" i="2"/>
  <c r="O6" i="2"/>
  <c r="G6" i="2"/>
  <c r="AI12" i="2"/>
  <c r="AA12" i="2"/>
  <c r="S12" i="2"/>
  <c r="AI11" i="2"/>
  <c r="AA11" i="2"/>
  <c r="S11" i="2"/>
  <c r="AI10" i="2"/>
  <c r="AA10" i="2"/>
  <c r="S10" i="2"/>
  <c r="AI9" i="2"/>
  <c r="AA9" i="2"/>
  <c r="S9" i="2"/>
  <c r="AI8" i="2"/>
  <c r="AA8" i="2"/>
  <c r="S8" i="2"/>
  <c r="AI7" i="2"/>
  <c r="AA7" i="2"/>
  <c r="S7" i="2"/>
  <c r="AA6" i="2"/>
  <c r="S6" i="2"/>
  <c r="K4" i="2"/>
  <c r="S4" i="2"/>
  <c r="AA4" i="2"/>
  <c r="AI4" i="2"/>
  <c r="AG4" i="2"/>
  <c r="W4" i="2"/>
  <c r="M4" i="2"/>
  <c r="G32" i="3"/>
  <c r="G39" i="3"/>
  <c r="G34" i="3"/>
  <c r="G30" i="3"/>
  <c r="G10" i="3"/>
  <c r="AJ2" i="2" l="1"/>
  <c r="F2" i="2"/>
  <c r="E2" i="2"/>
  <c r="D2" i="2"/>
  <c r="C2" i="2"/>
  <c r="B2" i="2"/>
  <c r="A2" i="2"/>
  <c r="M2" i="2" l="1"/>
  <c r="AG2" i="2"/>
  <c r="AC2" i="2"/>
  <c r="Y2" i="2"/>
  <c r="U2" i="2"/>
  <c r="Q2" i="2"/>
  <c r="AI2" i="2"/>
  <c r="AE2" i="2"/>
  <c r="AA2" i="2"/>
  <c r="W2" i="2"/>
  <c r="S2" i="2"/>
  <c r="G2" i="2"/>
  <c r="O2" i="2"/>
  <c r="AL2" i="2"/>
  <c r="I2" i="2"/>
  <c r="K2" i="2"/>
  <c r="AK2" i="2"/>
  <c r="M10" i="3" s="1"/>
  <c r="L10" i="3" s="1"/>
  <c r="J1" i="3" l="1"/>
  <c r="K4" i="3"/>
  <c r="M3" i="3"/>
  <c r="L6" i="3"/>
  <c r="I43" i="6"/>
  <c r="G17" i="5" l="1"/>
  <c r="G16" i="5"/>
  <c r="G15" i="5"/>
  <c r="G14" i="5"/>
  <c r="G13" i="5" l="1"/>
  <c r="D13" i="6" l="1"/>
  <c r="C10" i="6"/>
  <c r="D9" i="6"/>
  <c r="C8" i="6"/>
  <c r="C7" i="6" l="1"/>
  <c r="I39" i="3" l="1"/>
  <c r="I38" i="3"/>
  <c r="I36" i="3"/>
  <c r="I35" i="3"/>
  <c r="I34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K25" i="3"/>
  <c r="J25" i="3" s="1"/>
  <c r="K24" i="3"/>
  <c r="J24" i="3" s="1"/>
  <c r="K23" i="3"/>
  <c r="J23" i="3" s="1"/>
  <c r="K22" i="3"/>
  <c r="J22" i="3" s="1"/>
  <c r="K21" i="3"/>
  <c r="J21" i="3" s="1"/>
  <c r="K20" i="3"/>
  <c r="J20" i="3" s="1"/>
  <c r="K19" i="3"/>
  <c r="J19" i="3" s="1"/>
  <c r="K18" i="3"/>
  <c r="J18" i="3" s="1"/>
  <c r="K17" i="3"/>
  <c r="J17" i="3" s="1"/>
  <c r="K16" i="3"/>
  <c r="J16" i="3" s="1"/>
  <c r="K15" i="3"/>
  <c r="J15" i="3" s="1"/>
  <c r="G40" i="5"/>
  <c r="G39" i="5"/>
  <c r="G38" i="5"/>
  <c r="G37" i="5"/>
  <c r="G36" i="5"/>
  <c r="G35" i="5"/>
  <c r="G34" i="5"/>
  <c r="G33" i="5"/>
  <c r="G30" i="5"/>
  <c r="G28" i="5"/>
  <c r="G27" i="5"/>
  <c r="G26" i="5"/>
  <c r="G25" i="5"/>
  <c r="G24" i="5"/>
  <c r="G23" i="5"/>
  <c r="G22" i="5"/>
  <c r="G21" i="5"/>
  <c r="M23" i="3" l="1"/>
  <c r="L23" i="3" s="1"/>
  <c r="M20" i="3"/>
  <c r="L20" i="3" s="1"/>
  <c r="M25" i="3"/>
  <c r="L25" i="3" s="1"/>
  <c r="M21" i="3"/>
  <c r="L21" i="3" s="1"/>
  <c r="G16" i="3"/>
  <c r="M19" i="3"/>
  <c r="L19" i="3" s="1"/>
  <c r="M22" i="3"/>
  <c r="L22" i="3" s="1"/>
  <c r="M24" i="3"/>
  <c r="L24" i="3" s="1"/>
  <c r="G17" i="3"/>
  <c r="G18" i="3"/>
  <c r="G15" i="3"/>
  <c r="G24" i="3"/>
  <c r="G19" i="3"/>
  <c r="G20" i="3"/>
  <c r="G21" i="3"/>
  <c r="G22" i="3"/>
  <c r="G23" i="3"/>
  <c r="G25" i="3"/>
  <c r="G26" i="3"/>
  <c r="G27" i="3"/>
  <c r="G28" i="3"/>
  <c r="M18" i="3"/>
  <c r="L18" i="3" s="1"/>
  <c r="M17" i="3"/>
  <c r="L17" i="3" s="1"/>
  <c r="M16" i="3"/>
  <c r="L16" i="3" s="1"/>
  <c r="M15" i="3"/>
  <c r="L15" i="3" s="1"/>
  <c r="C9" i="6" l="1"/>
  <c r="G4" i="3"/>
  <c r="C69" i="3" s="1"/>
  <c r="G3" i="3"/>
  <c r="G2" i="3"/>
  <c r="G1" i="3"/>
  <c r="C6" i="6" l="1"/>
  <c r="B44" i="6"/>
  <c r="I11" i="3"/>
  <c r="G11" i="3" l="1"/>
  <c r="AJ3" i="2" l="1"/>
  <c r="K11" i="3" s="1"/>
  <c r="J11" i="3" s="1"/>
  <c r="D3" i="2"/>
  <c r="A3" i="2"/>
  <c r="B3" i="2"/>
  <c r="C3" i="2"/>
  <c r="E3" i="2"/>
  <c r="F3" i="2"/>
  <c r="O3" i="2" l="1"/>
  <c r="AC3" i="2"/>
  <c r="Y3" i="2"/>
  <c r="Q3" i="2"/>
  <c r="AI3" i="2"/>
  <c r="AA3" i="2"/>
  <c r="W3" i="2"/>
  <c r="S3" i="2"/>
  <c r="AG3" i="2"/>
  <c r="U3" i="2"/>
  <c r="AE3" i="2"/>
  <c r="AL3" i="2"/>
  <c r="G3" i="2"/>
  <c r="I3" i="2"/>
  <c r="K3" i="2"/>
  <c r="M3" i="2"/>
  <c r="AK3" i="2"/>
  <c r="M11" i="3" l="1"/>
  <c r="L11" i="3" l="1"/>
  <c r="G20" i="5" l="1"/>
  <c r="G19" i="5"/>
  <c r="G18" i="5"/>
  <c r="G88" i="5" l="1"/>
  <c r="C66" i="3"/>
  <c r="I53" i="3"/>
  <c r="G53" i="3"/>
  <c r="I52" i="3"/>
  <c r="G52" i="3"/>
  <c r="O51" i="2"/>
  <c r="M51" i="2"/>
  <c r="K51" i="2"/>
  <c r="I51" i="2"/>
  <c r="G51" i="2"/>
  <c r="O48" i="2"/>
  <c r="O49" i="2"/>
  <c r="O50" i="2"/>
  <c r="AJ50" i="2"/>
  <c r="AI50" i="2"/>
  <c r="AG50" i="2"/>
  <c r="AE50" i="2"/>
  <c r="AC50" i="2"/>
  <c r="AA50" i="2"/>
  <c r="Y50" i="2"/>
  <c r="W50" i="2"/>
  <c r="U50" i="2"/>
  <c r="S50" i="2"/>
  <c r="Q50" i="2"/>
  <c r="M50" i="2"/>
  <c r="K50" i="2"/>
  <c r="I50" i="2"/>
  <c r="G50" i="2"/>
  <c r="AJ49" i="2"/>
  <c r="K53" i="3" s="1"/>
  <c r="AI49" i="2"/>
  <c r="AG49" i="2"/>
  <c r="AE49" i="2"/>
  <c r="AC49" i="2"/>
  <c r="AA49" i="2"/>
  <c r="Y49" i="2"/>
  <c r="W49" i="2"/>
  <c r="U49" i="2"/>
  <c r="S49" i="2"/>
  <c r="Q49" i="2"/>
  <c r="M49" i="2"/>
  <c r="K49" i="2"/>
  <c r="I49" i="2"/>
  <c r="G49" i="2"/>
  <c r="AJ48" i="2"/>
  <c r="AK48" i="2" s="1"/>
  <c r="M52" i="3" s="1"/>
  <c r="AI48" i="2"/>
  <c r="AG48" i="2"/>
  <c r="AE48" i="2"/>
  <c r="AC48" i="2"/>
  <c r="AA48" i="2"/>
  <c r="Y48" i="2"/>
  <c r="W48" i="2"/>
  <c r="U48" i="2"/>
  <c r="S48" i="2"/>
  <c r="Q48" i="2"/>
  <c r="M48" i="2"/>
  <c r="K48" i="2"/>
  <c r="I48" i="2"/>
  <c r="G48" i="2"/>
  <c r="AJ40" i="2"/>
  <c r="AK40" i="2" s="1"/>
  <c r="M48" i="3" s="1"/>
  <c r="AI40" i="2"/>
  <c r="AG40" i="2"/>
  <c r="AE40" i="2"/>
  <c r="AC40" i="2"/>
  <c r="AA40" i="2"/>
  <c r="Y40" i="2"/>
  <c r="W40" i="2"/>
  <c r="U40" i="2"/>
  <c r="S40" i="2"/>
  <c r="Q40" i="2"/>
  <c r="O40" i="2"/>
  <c r="M40" i="2"/>
  <c r="K40" i="2"/>
  <c r="AJ47" i="2"/>
  <c r="AK47" i="2" s="1"/>
  <c r="M51" i="3" s="1"/>
  <c r="AI47" i="2"/>
  <c r="AG47" i="2"/>
  <c r="AE47" i="2"/>
  <c r="AC47" i="2"/>
  <c r="AA47" i="2"/>
  <c r="Y47" i="2"/>
  <c r="W47" i="2"/>
  <c r="U47" i="2"/>
  <c r="S47" i="2"/>
  <c r="Q47" i="2"/>
  <c r="O47" i="2"/>
  <c r="M47" i="2"/>
  <c r="K47" i="2"/>
  <c r="I47" i="2"/>
  <c r="G108" i="5" l="1"/>
  <c r="G105" i="5"/>
  <c r="G107" i="5"/>
  <c r="G106" i="5"/>
  <c r="K48" i="3"/>
  <c r="AL40" i="2"/>
  <c r="AL47" i="2"/>
  <c r="K52" i="3"/>
  <c r="K51" i="3"/>
  <c r="L52" i="3"/>
  <c r="AK50" i="2"/>
  <c r="AL50" i="2"/>
  <c r="AK49" i="2"/>
  <c r="M53" i="3" s="1"/>
  <c r="L53" i="3" s="1"/>
  <c r="AL49" i="2"/>
  <c r="AL48" i="2"/>
  <c r="I51" i="3" l="1"/>
  <c r="L51" i="3" s="1"/>
  <c r="G51" i="3"/>
  <c r="G48" i="3"/>
  <c r="G47" i="3"/>
  <c r="G46" i="3"/>
  <c r="G38" i="2"/>
  <c r="G39" i="2"/>
  <c r="G40" i="2"/>
  <c r="G41" i="2"/>
  <c r="G42" i="2"/>
  <c r="G43" i="2"/>
  <c r="G44" i="2"/>
  <c r="G47" i="2"/>
  <c r="G32" i="2" l="1"/>
  <c r="G33" i="2" s="1"/>
  <c r="G56" i="3"/>
  <c r="G53" i="2"/>
  <c r="G34" i="2" l="1"/>
  <c r="F52" i="2" s="1"/>
  <c r="G55" i="2" l="1"/>
  <c r="G57" i="2" s="1"/>
  <c r="I44" i="2"/>
  <c r="I43" i="2"/>
  <c r="I42" i="2"/>
  <c r="I41" i="2"/>
  <c r="I40" i="2"/>
  <c r="I39" i="2"/>
  <c r="I38" i="2"/>
  <c r="I48" i="3"/>
  <c r="L48" i="3" s="1"/>
  <c r="I47" i="3"/>
  <c r="I46" i="3"/>
  <c r="I53" i="2" l="1"/>
  <c r="C6" i="3"/>
  <c r="I18" i="6" s="1"/>
  <c r="I56" i="3"/>
  <c r="I24" i="6" s="1"/>
  <c r="I14" i="3" l="1"/>
  <c r="I13" i="3"/>
  <c r="I12" i="3"/>
  <c r="G14" i="3"/>
  <c r="G13" i="3"/>
  <c r="G12" i="3"/>
  <c r="G40" i="3" l="1"/>
  <c r="G41" i="3" s="1"/>
  <c r="I40" i="3"/>
  <c r="I58" i="3" s="1"/>
  <c r="I23" i="6" l="1"/>
  <c r="I26" i="6" s="1"/>
  <c r="I27" i="6" s="1"/>
  <c r="I28" i="6" s="1"/>
  <c r="I32" i="6" s="1"/>
  <c r="AJ51" i="2"/>
  <c r="AJ44" i="2"/>
  <c r="AJ43" i="2"/>
  <c r="AJ42" i="2"/>
  <c r="AJ41" i="2"/>
  <c r="AJ39" i="2"/>
  <c r="AJ38" i="2"/>
  <c r="AI51" i="2"/>
  <c r="AI44" i="2"/>
  <c r="AI43" i="2"/>
  <c r="AI42" i="2"/>
  <c r="AI41" i="2"/>
  <c r="AI39" i="2"/>
  <c r="AI38" i="2"/>
  <c r="K39" i="3"/>
  <c r="J39" i="3" s="1"/>
  <c r="K38" i="3"/>
  <c r="J38" i="3" s="1"/>
  <c r="K36" i="3"/>
  <c r="J36" i="3" s="1"/>
  <c r="K35" i="3"/>
  <c r="J35" i="3" s="1"/>
  <c r="K34" i="3"/>
  <c r="J34" i="3" s="1"/>
  <c r="K28" i="3"/>
  <c r="J28" i="3" s="1"/>
  <c r="K27" i="3"/>
  <c r="J27" i="3" s="1"/>
  <c r="K26" i="3"/>
  <c r="J26" i="3" s="1"/>
  <c r="AI32" i="2" l="1"/>
  <c r="I60" i="3"/>
  <c r="I62" i="3" s="1"/>
  <c r="AL39" i="2"/>
  <c r="K47" i="3"/>
  <c r="AL41" i="2"/>
  <c r="AL38" i="2"/>
  <c r="K46" i="3"/>
  <c r="AL43" i="2"/>
  <c r="AL44" i="2"/>
  <c r="AL42" i="2"/>
  <c r="AL51" i="2"/>
  <c r="K12" i="3"/>
  <c r="J12" i="3" s="1"/>
  <c r="K13" i="3"/>
  <c r="J13" i="3" s="1"/>
  <c r="K14" i="3"/>
  <c r="J14" i="3" s="1"/>
  <c r="AG51" i="2" l="1"/>
  <c r="AG44" i="2"/>
  <c r="AG43" i="2"/>
  <c r="AG42" i="2"/>
  <c r="AG41" i="2"/>
  <c r="AG39" i="2"/>
  <c r="AG38" i="2"/>
  <c r="AG32" i="2" l="1"/>
  <c r="AE51" i="2"/>
  <c r="AE44" i="2"/>
  <c r="AE43" i="2"/>
  <c r="AE42" i="2"/>
  <c r="AE41" i="2"/>
  <c r="AE39" i="2"/>
  <c r="AE38" i="2"/>
  <c r="AE32" i="2" l="1"/>
  <c r="AC51" i="2"/>
  <c r="AC42" i="2"/>
  <c r="AC43" i="2"/>
  <c r="AC44" i="2"/>
  <c r="AI53" i="2"/>
  <c r="AI55" i="2" s="1"/>
  <c r="AI57" i="2" s="1"/>
  <c r="AC41" i="2"/>
  <c r="AC39" i="2"/>
  <c r="AC38" i="2"/>
  <c r="AC32" i="2" l="1"/>
  <c r="AI59" i="2"/>
  <c r="AK51" i="2" l="1"/>
  <c r="AA51" i="2"/>
  <c r="AG53" i="2" l="1"/>
  <c r="AG55" i="2" s="1"/>
  <c r="AG57" i="2" s="1"/>
  <c r="AA44" i="2"/>
  <c r="AA43" i="2"/>
  <c r="AA42" i="2"/>
  <c r="AA41" i="2"/>
  <c r="AA39" i="2"/>
  <c r="AA38" i="2"/>
  <c r="AA32" i="2" l="1"/>
  <c r="AG59" i="2"/>
  <c r="AE53" i="2"/>
  <c r="AE55" i="2" s="1"/>
  <c r="AE57" i="2" s="1"/>
  <c r="Y44" i="2"/>
  <c r="Y43" i="2"/>
  <c r="Y42" i="2"/>
  <c r="Y41" i="2"/>
  <c r="Y39" i="2"/>
  <c r="Y38" i="2"/>
  <c r="AE59" i="2" l="1"/>
  <c r="Y32" i="2" l="1"/>
  <c r="W32" i="2" l="1"/>
  <c r="AC53" i="2"/>
  <c r="AC55" i="2" s="1"/>
  <c r="AC57" i="2" s="1"/>
  <c r="AA53" i="2"/>
  <c r="AA55" i="2" s="1"/>
  <c r="AA57" i="2" s="1"/>
  <c r="W44" i="2"/>
  <c r="U44" i="2"/>
  <c r="W43" i="2"/>
  <c r="U43" i="2"/>
  <c r="W42" i="2"/>
  <c r="U42" i="2"/>
  <c r="W41" i="2"/>
  <c r="U41" i="2"/>
  <c r="W39" i="2"/>
  <c r="U39" i="2"/>
  <c r="W38" i="2"/>
  <c r="U38" i="2"/>
  <c r="S38" i="2"/>
  <c r="AK44" i="2"/>
  <c r="AK43" i="2"/>
  <c r="AK42" i="2"/>
  <c r="AK41" i="2"/>
  <c r="AK39" i="2"/>
  <c r="M47" i="3" s="1"/>
  <c r="L47" i="3" s="1"/>
  <c r="U32" i="2" l="1"/>
  <c r="AA59" i="2"/>
  <c r="AC59" i="2"/>
  <c r="W53" i="2"/>
  <c r="M12" i="3" l="1"/>
  <c r="M13" i="3" l="1"/>
  <c r="L13" i="3" s="1"/>
  <c r="M14" i="3"/>
  <c r="L14" i="3" s="1"/>
  <c r="L12" i="3"/>
  <c r="Y53" i="2"/>
  <c r="Y55" i="2" s="1"/>
  <c r="Y57" i="2" s="1"/>
  <c r="S44" i="2"/>
  <c r="Y59" i="2" l="1"/>
  <c r="S39" i="2"/>
  <c r="S41" i="2"/>
  <c r="S42" i="2"/>
  <c r="S43" i="2"/>
  <c r="S32" i="2" l="1"/>
  <c r="U53" i="2"/>
  <c r="U55" i="2" s="1"/>
  <c r="U57" i="2" s="1"/>
  <c r="O44" i="2"/>
  <c r="S53" i="2" l="1"/>
  <c r="S55" i="2" s="1"/>
  <c r="S57" i="2" s="1"/>
  <c r="Q44" i="2"/>
  <c r="M44" i="2"/>
  <c r="K44" i="2"/>
  <c r="Q43" i="2"/>
  <c r="O43" i="2"/>
  <c r="M43" i="2"/>
  <c r="K43" i="2"/>
  <c r="Q42" i="2"/>
  <c r="O42" i="2"/>
  <c r="M42" i="2"/>
  <c r="K42" i="2"/>
  <c r="Q41" i="2"/>
  <c r="O41" i="2"/>
  <c r="K41" i="2"/>
  <c r="Q39" i="2"/>
  <c r="O39" i="2"/>
  <c r="M39" i="2"/>
  <c r="K39" i="2"/>
  <c r="AK38" i="2"/>
  <c r="Q38" i="2"/>
  <c r="O38" i="2"/>
  <c r="M38" i="2"/>
  <c r="K38" i="2"/>
  <c r="AK53" i="2" l="1"/>
  <c r="M46" i="3"/>
  <c r="S59" i="2"/>
  <c r="L46" i="3" l="1"/>
  <c r="L56" i="3" s="1"/>
  <c r="M56" i="3"/>
  <c r="G24" i="6" s="1"/>
  <c r="U59" i="2"/>
  <c r="Q53" i="2" l="1"/>
  <c r="O53" i="2"/>
  <c r="M53" i="2"/>
  <c r="K53" i="2"/>
  <c r="I32" i="2"/>
  <c r="Q32" i="2" l="1"/>
  <c r="K32" i="2"/>
  <c r="M32" i="2"/>
  <c r="O32" i="2"/>
  <c r="W55" i="2"/>
  <c r="W57" i="2" s="1"/>
  <c r="M28" i="3"/>
  <c r="L28" i="3" s="1"/>
  <c r="M35" i="3"/>
  <c r="L35" i="3" s="1"/>
  <c r="M38" i="3"/>
  <c r="L38" i="3" s="1"/>
  <c r="M27" i="3"/>
  <c r="L27" i="3" s="1"/>
  <c r="M34" i="3"/>
  <c r="L34" i="3" s="1"/>
  <c r="M36" i="3"/>
  <c r="L36" i="3" s="1"/>
  <c r="M39" i="3"/>
  <c r="L39" i="3" s="1"/>
  <c r="M26" i="3" l="1"/>
  <c r="L26" i="3" s="1"/>
  <c r="L40" i="3" s="1"/>
  <c r="L58" i="3" s="1"/>
  <c r="AK32" i="2"/>
  <c r="I55" i="2"/>
  <c r="I57" i="2" s="1"/>
  <c r="M40" i="3" l="1"/>
  <c r="M58" i="3" s="1"/>
  <c r="I59" i="2"/>
  <c r="W59" i="2"/>
  <c r="G23" i="6" l="1"/>
  <c r="G26" i="6" s="1"/>
  <c r="G27" i="6" s="1"/>
  <c r="G28" i="6" s="1"/>
  <c r="M55" i="2"/>
  <c r="M57" i="2" s="1"/>
  <c r="O55" i="2"/>
  <c r="O57" i="2" s="1"/>
  <c r="K55" i="2"/>
  <c r="K57" i="2" s="1"/>
  <c r="Q55" i="2"/>
  <c r="Q57" i="2" s="1"/>
  <c r="AK55" i="2" l="1"/>
  <c r="AK57" i="2" s="1"/>
  <c r="M59" i="2"/>
  <c r="K59" i="2"/>
  <c r="M60" i="3" l="1"/>
  <c r="M62" i="3" s="1"/>
  <c r="O59" i="2"/>
  <c r="Q59" i="2"/>
  <c r="AK59" i="2" l="1"/>
  <c r="AK61" i="2" s="1"/>
  <c r="L60" i="3" l="1"/>
  <c r="L62" i="3" s="1"/>
  <c r="G29" i="6" s="1"/>
  <c r="G32" i="6" s="1"/>
  <c r="G42" i="3"/>
  <c r="G55" i="3" s="1"/>
  <c r="G58" i="3" l="1"/>
  <c r="C7" i="3" s="1"/>
  <c r="C5" i="3"/>
  <c r="I17" i="6" s="1"/>
  <c r="I19" i="6" s="1"/>
  <c r="G60" i="3" l="1"/>
  <c r="J6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Evans, Barry</author>
  </authors>
  <commentList>
    <comment ref="F5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Evans, Barry:
If alternate bid is approved, update this cell</t>
        </r>
      </text>
    </comment>
  </commentList>
</comments>
</file>

<file path=xl/sharedStrings.xml><?xml version="1.0" encoding="utf-8"?>
<sst xmlns="http://schemas.openxmlformats.org/spreadsheetml/2006/main" count="1062" uniqueCount="325">
  <si>
    <t>Description of work</t>
  </si>
  <si>
    <t>Qty to Date</t>
  </si>
  <si>
    <t>Total to Date</t>
  </si>
  <si>
    <t>Payment Amount Due/Total Paid to Date</t>
  </si>
  <si>
    <t>Remaining Contract Balance:</t>
  </si>
  <si>
    <t>ORIGINAL CONTRACT AMOUNT:</t>
  </si>
  <si>
    <t>Approved Change Orders</t>
  </si>
  <si>
    <t>Retainage @5.00%</t>
  </si>
  <si>
    <t>Total CO's</t>
  </si>
  <si>
    <t>Pay App #1</t>
  </si>
  <si>
    <t>Pay App #2</t>
  </si>
  <si>
    <t>Pay App #3</t>
  </si>
  <si>
    <t>Pay App #4</t>
  </si>
  <si>
    <t>Pay App #5</t>
  </si>
  <si>
    <t xml:space="preserve"> Total </t>
  </si>
  <si>
    <t xml:space="preserve"> Qty</t>
  </si>
  <si>
    <t xml:space="preserve"> Unit Price</t>
  </si>
  <si>
    <t>#1 (Qty)</t>
  </si>
  <si>
    <t># 2 (Total)</t>
  </si>
  <si>
    <t>#5 (Total)</t>
  </si>
  <si>
    <t>#2 (QTY)</t>
  </si>
  <si>
    <t>#3 (QTY)</t>
  </si>
  <si>
    <t>#3 (Total)</t>
  </si>
  <si>
    <t>#4 (QTY)</t>
  </si>
  <si>
    <t>#4 (Total)</t>
  </si>
  <si>
    <t>#5 (Qty)</t>
  </si>
  <si>
    <t>#1 (Total)</t>
  </si>
  <si>
    <t>% Complete</t>
  </si>
  <si>
    <t>Under Run</t>
  </si>
  <si>
    <t>Over-run</t>
  </si>
  <si>
    <t>Date</t>
  </si>
  <si>
    <t>APPROVED:</t>
  </si>
  <si>
    <t>#6 (Qty)</t>
  </si>
  <si>
    <t>#6 (Total)</t>
  </si>
  <si>
    <t>Pay App #6</t>
  </si>
  <si>
    <t>#7 (Qty)</t>
  </si>
  <si>
    <t>#7 (Total)</t>
  </si>
  <si>
    <t>Pay App #7</t>
  </si>
  <si>
    <t>#8 (Qty)</t>
  </si>
  <si>
    <t>#8 (Total)</t>
  </si>
  <si>
    <t>Pay App #8</t>
  </si>
  <si>
    <t>Pay App #9</t>
  </si>
  <si>
    <t>#9 (Qty)</t>
  </si>
  <si>
    <t>#9 (Total)</t>
  </si>
  <si>
    <t>#10 (Qty)</t>
  </si>
  <si>
    <t>#10 (Total)</t>
  </si>
  <si>
    <t>Pay App #10</t>
  </si>
  <si>
    <t>#11 (Qty)</t>
  </si>
  <si>
    <t>#11 (Total)</t>
  </si>
  <si>
    <t>Pay App #11</t>
  </si>
  <si>
    <t>#12 (Qty)</t>
  </si>
  <si>
    <t>#12 (Total)</t>
  </si>
  <si>
    <t>Pay App #12</t>
  </si>
  <si>
    <t>#13 (Qty)</t>
  </si>
  <si>
    <t>#13 (Total)</t>
  </si>
  <si>
    <t>#14 (Qty)</t>
  </si>
  <si>
    <t>#14 (Total)</t>
  </si>
  <si>
    <t>Pay App #13</t>
  </si>
  <si>
    <t>Pay App #14</t>
  </si>
  <si>
    <t>Prev. QTY</t>
  </si>
  <si>
    <t>QTY to Date</t>
  </si>
  <si>
    <t xml:space="preserve"> QTY</t>
  </si>
  <si>
    <t>Prev. Billed</t>
  </si>
  <si>
    <t>PAY PERIOD:</t>
  </si>
  <si>
    <t>PAY ESTIMATE#:</t>
  </si>
  <si>
    <t>DAYS USED THIS ESTIMATE:</t>
  </si>
  <si>
    <t>Denton, TX  76209</t>
  </si>
  <si>
    <t xml:space="preserve">IFB#:      </t>
  </si>
  <si>
    <t xml:space="preserve">   PO#:</t>
  </si>
  <si>
    <t>901-A Texas Street</t>
  </si>
  <si>
    <t xml:space="preserve">From:     </t>
  </si>
  <si>
    <t>City of Denton - Capital Projects</t>
  </si>
  <si>
    <t>ORIGINAL AMT:</t>
  </si>
  <si>
    <t>APPRVD CO'S:</t>
  </si>
  <si>
    <t>REVISED AMT:</t>
  </si>
  <si>
    <t>#3 (QTY</t>
  </si>
  <si>
    <t>BALANCE REMAINING ON CONTRACT AFTER THIS ESTIMATE:</t>
  </si>
  <si>
    <t>REVISED CONTRACT AMOUNT:</t>
  </si>
  <si>
    <t>AMOUNT DUE THIS PERIOD:</t>
  </si>
  <si>
    <t>ORIGINAL APPROVED CONTRACT AMOUNT:</t>
  </si>
  <si>
    <t>% OF ORIG APPRVD CONTRACT AMT:</t>
  </si>
  <si>
    <t>UOM</t>
  </si>
  <si>
    <t>BID QTY</t>
  </si>
  <si>
    <t>Extended Price</t>
  </si>
  <si>
    <t>From:</t>
  </si>
  <si>
    <t>Spec. Section No.</t>
  </si>
  <si>
    <t>#1 - DESCRIPTION - APPROVED DATE</t>
  </si>
  <si>
    <t>#2 DESCRIPTION- APPROVED DATE</t>
  </si>
  <si>
    <t>#1 DESCRIPTION - APPROVAL DATE</t>
  </si>
  <si>
    <t>#2 DESCRIPTION - APPROVAL DATE</t>
  </si>
  <si>
    <t>REVISED CONTRACT AMOUNT WITH CO'S</t>
  </si>
  <si>
    <t>CITY OF DENTON</t>
  </si>
  <si>
    <t>CONTRACTOR</t>
  </si>
  <si>
    <t>PROJECT INSPECTOR</t>
  </si>
  <si>
    <t>Total this period</t>
  </si>
  <si>
    <t>Less Retainage</t>
  </si>
  <si>
    <t>Item No.</t>
  </si>
  <si>
    <t xml:space="preserve">Prev. Billed </t>
  </si>
  <si>
    <t xml:space="preserve">Total Earned to Date </t>
  </si>
  <si>
    <t xml:space="preserve"> Retainage to Date </t>
  </si>
  <si>
    <t>Prev. Paid</t>
  </si>
  <si>
    <t>Total Invcd to Date</t>
  </si>
  <si>
    <t>By signature above, Contractor agrees that to the best of the Contractor's knowledge, information and belief; the work covered by this</t>
  </si>
  <si>
    <t>Attn:</t>
  </si>
  <si>
    <t>Project Manager</t>
  </si>
  <si>
    <t>invoice submittal has been completed in accordance with the Contract Documents, that all amounts have been paid by the Contractor</t>
  </si>
  <si>
    <t>for work for which previous invoice submittals were issued and paymentsreceived, and that current payment shown herein is now due.</t>
  </si>
  <si>
    <t xml:space="preserve"> Vendor Name:</t>
  </si>
  <si>
    <t xml:space="preserve"> Project Name:</t>
  </si>
  <si>
    <t xml:space="preserve"> Purchase Order #:</t>
  </si>
  <si>
    <t xml:space="preserve"> Vendor Invoice #:</t>
  </si>
  <si>
    <t>Vendor Invoice Date:</t>
  </si>
  <si>
    <t>The following is period estimate number:</t>
  </si>
  <si>
    <t>to</t>
  </si>
  <si>
    <t>Is this the final invoice for this project?</t>
  </si>
  <si>
    <t xml:space="preserve">Original contract amount:                                                                                                          </t>
  </si>
  <si>
    <t>Add lines 8 and 9.        This is the current contract amount:</t>
  </si>
  <si>
    <t>Project Totals To Date</t>
  </si>
  <si>
    <t>Period Totals</t>
  </si>
  <si>
    <t>Enter the amount of work performed on original contract.</t>
  </si>
  <si>
    <t>11a</t>
  </si>
  <si>
    <t>Enter the amount of work performed on approved change orders.</t>
  </si>
  <si>
    <t>12a</t>
  </si>
  <si>
    <t>12b</t>
  </si>
  <si>
    <t>13a</t>
  </si>
  <si>
    <t>13b</t>
  </si>
  <si>
    <t>Add lines 11, 12, and 13. This is the total value of work performed.</t>
  </si>
  <si>
    <t>14a</t>
  </si>
  <si>
    <t>14b</t>
  </si>
  <si>
    <t>Multiply line 14 by .05. This is the amount retained (5%).</t>
  </si>
  <si>
    <t>15a</t>
  </si>
  <si>
    <t>15b</t>
  </si>
  <si>
    <t>Subtract line 15 from line 14.  This is the net amount earned.</t>
  </si>
  <si>
    <t>16a</t>
  </si>
  <si>
    <t>16b</t>
  </si>
  <si>
    <t>Enter the amount of all previous payments.</t>
  </si>
  <si>
    <t xml:space="preserve">In 18a, subtract 17 from 16a. In 18b, enter the amount from 16b. </t>
  </si>
  <si>
    <t>This is the balance due this invoice.</t>
  </si>
  <si>
    <t xml:space="preserve">The amount in 18a MUST equal the amount in 18b. </t>
  </si>
  <si>
    <t>18a</t>
  </si>
  <si>
    <t>18b</t>
  </si>
  <si>
    <t>YES</t>
  </si>
  <si>
    <t>NO</t>
  </si>
  <si>
    <t>City of Denton, Texas</t>
  </si>
  <si>
    <t>Invoice Attachment</t>
  </si>
  <si>
    <t>For the period from:</t>
  </si>
  <si>
    <t>X</t>
  </si>
  <si>
    <t>Approved change orders:</t>
  </si>
  <si>
    <t xml:space="preserve">  11b</t>
  </si>
  <si>
    <t>Enter the amount of materials on hand. (Prior City Approval)</t>
  </si>
  <si>
    <t>The undersigned Contractor certifies that all work, including materials on hand, covered by this schedule has been completed or delivered and stored in accordance with</t>
  </si>
  <si>
    <t>the Contract Documents and that all amounts have been paid by Contractor for work, materials, and equipment for which previous periodic payments were issued and</t>
  </si>
  <si>
    <t>received from the City of Denton, and that the current payment shown herein is now due.</t>
  </si>
  <si>
    <t>ENG/PMO:#</t>
  </si>
  <si>
    <t>Invoice Date:</t>
  </si>
  <si>
    <t>TOTAL PROJECT WITH OUT CONTENGENCY:</t>
  </si>
  <si>
    <t>TOTAL PROJECT BID:</t>
  </si>
  <si>
    <t>PROJECT MANAGER</t>
  </si>
  <si>
    <t>PROGRAM MANAGER</t>
  </si>
  <si>
    <t>QTY this Period</t>
  </si>
  <si>
    <t>Total this Period</t>
  </si>
  <si>
    <t>PWI MANAGER</t>
  </si>
  <si>
    <t>Signature</t>
  </si>
  <si>
    <t>Printed Name</t>
  </si>
  <si>
    <t>CONTACT</t>
  </si>
  <si>
    <t>PHONE</t>
  </si>
  <si>
    <t>EMAIL</t>
  </si>
  <si>
    <t>901-B Texas Street</t>
  </si>
  <si>
    <t>ENG PMO:</t>
  </si>
  <si>
    <t>PROJ.:</t>
  </si>
  <si>
    <t>To:</t>
  </si>
  <si>
    <t>00</t>
  </si>
  <si>
    <t>00/00/0000</t>
  </si>
  <si>
    <t>00/00/0000-00/00/0000</t>
  </si>
  <si>
    <t>COMPANY NAME</t>
  </si>
  <si>
    <t>STREET ADDRESS</t>
  </si>
  <si>
    <t>CITY, STATE</t>
  </si>
  <si>
    <t>Description</t>
  </si>
  <si>
    <t>Enter Contingency Percentage (If Applicable):</t>
  </si>
  <si>
    <t>Project Contingency</t>
  </si>
  <si>
    <t>Retainage @ 5% for all Contracts (per 00 72 00)</t>
  </si>
  <si>
    <t>CONTRACT CALENDAR DAYS PER SCHEDULE:</t>
  </si>
  <si>
    <t>Attn:   &lt;City Project Manager&gt;</t>
  </si>
  <si>
    <t>Project:</t>
  </si>
  <si>
    <t>&lt;Project Inspector Name&gt;, Construction Inspector</t>
  </si>
  <si>
    <t>&lt;Project Manager Name&gt;</t>
  </si>
  <si>
    <t>&lt;Program Manager Name&gt;</t>
  </si>
  <si>
    <t>SECTION 00 42 44 - UNIT PRICE PROPOSAL FORM - CSP</t>
  </si>
  <si>
    <t>OFFEROR'S APPLICATION - UNIT PRICE PROPOSAL</t>
  </si>
  <si>
    <t>TOTAL BASE PROPOSAL:</t>
  </si>
  <si>
    <t xml:space="preserve">     TOTAL PROPOSAL:   </t>
  </si>
  <si>
    <t>01 70 00</t>
  </si>
  <si>
    <t>01 57 13</t>
  </si>
  <si>
    <t>01 58 13</t>
  </si>
  <si>
    <t>02 41 14</t>
  </si>
  <si>
    <t>02 41 15</t>
  </si>
  <si>
    <t>31 10 00</t>
  </si>
  <si>
    <t>31 23 16</t>
  </si>
  <si>
    <t>32 01 17</t>
  </si>
  <si>
    <t>32 11 23</t>
  </si>
  <si>
    <t>32 11 29</t>
  </si>
  <si>
    <t>32 12 16</t>
  </si>
  <si>
    <t>32 16 00</t>
  </si>
  <si>
    <t>34 71 13</t>
  </si>
  <si>
    <t>33 05 05</t>
  </si>
  <si>
    <t>32 93 00</t>
  </si>
  <si>
    <t>03 80 00</t>
  </si>
  <si>
    <t>33 05 61; 33 05 62</t>
  </si>
  <si>
    <t>33 14 11</t>
  </si>
  <si>
    <t>33 14 17</t>
  </si>
  <si>
    <t>33 14 20</t>
  </si>
  <si>
    <t>33 14 25</t>
  </si>
  <si>
    <t>33 14 40</t>
  </si>
  <si>
    <t>33 14 11; 33 31 14</t>
  </si>
  <si>
    <t>33 01 30</t>
  </si>
  <si>
    <t>33 14 16</t>
  </si>
  <si>
    <t>33 05 98</t>
  </si>
  <si>
    <t>33 32 11</t>
  </si>
  <si>
    <t>Mobilization</t>
  </si>
  <si>
    <t>Project Signs</t>
  </si>
  <si>
    <t>Abandon Utility Manhole</t>
  </si>
  <si>
    <t>Remove Utility Manhole</t>
  </si>
  <si>
    <t>Utility Line Plugging</t>
  </si>
  <si>
    <t>Remove Water Valve</t>
  </si>
  <si>
    <t>Abandon Water Valve</t>
  </si>
  <si>
    <t>Remove Fire Hydrant</t>
  </si>
  <si>
    <t>Remove Concrete Curb and Gutter</t>
  </si>
  <si>
    <t>Remove Concrete Valley Gutter</t>
  </si>
  <si>
    <t>Remove Sidewalk</t>
  </si>
  <si>
    <t>Remove Curb Ramp</t>
  </si>
  <si>
    <t>Remove Driveway</t>
  </si>
  <si>
    <t>Site Clearing</t>
  </si>
  <si>
    <t>Unclassified Excavation</t>
  </si>
  <si>
    <t>Temporary Flexible Paving Repair for Utility Trench</t>
  </si>
  <si>
    <t>Flexible Base Course (12")</t>
  </si>
  <si>
    <t>Lime Treated Base Course (12")</t>
  </si>
  <si>
    <t>Hydrated Lime</t>
  </si>
  <si>
    <t>Asphalt Pavement Type B (PG64-22) 6"</t>
  </si>
  <si>
    <t>Asphalt Pavement Type C (PG70-22) 3"</t>
  </si>
  <si>
    <t>Concrete Curb and Gutter</t>
  </si>
  <si>
    <t>Concrete Valley Gutter</t>
  </si>
  <si>
    <t>Concrete Sidewalk</t>
  </si>
  <si>
    <t>Concete Driveway Approach</t>
  </si>
  <si>
    <t>Curb Ramp</t>
  </si>
  <si>
    <t>Traffic Control Devices</t>
  </si>
  <si>
    <t>Traffic Control Plan</t>
  </si>
  <si>
    <t>Excavation Protection</t>
  </si>
  <si>
    <t xml:space="preserve">Block Sod </t>
  </si>
  <si>
    <t>Core Existing Manhole</t>
  </si>
  <si>
    <t>Concrete Manhole (4' ID)</t>
  </si>
  <si>
    <t>Extra Depth Manhole</t>
  </si>
  <si>
    <t xml:space="preserve">External Drop </t>
  </si>
  <si>
    <t>PVC Water Main (8")</t>
  </si>
  <si>
    <t>Water Service Connection (1")</t>
  </si>
  <si>
    <t>Gate Valve (6")</t>
  </si>
  <si>
    <t>Gate Valve (8")</t>
  </si>
  <si>
    <t>City Performed Tapping Sleeve and Valve Connection (6" x 6")</t>
  </si>
  <si>
    <t>Connection to Existing Main (6")</t>
  </si>
  <si>
    <t>Connection to Existing Main (8")</t>
  </si>
  <si>
    <t>Fire Hydrant Assembly</t>
  </si>
  <si>
    <t>Sanitary Sewer Gravity Main (6")</t>
  </si>
  <si>
    <t>Sanitary Sewer Gravity Main (8")</t>
  </si>
  <si>
    <t>Post-CCTV Inspection</t>
  </si>
  <si>
    <t>Sanitary Sewer Service Connection (4")</t>
  </si>
  <si>
    <t>Sanitary Sewer Service Connection (6")</t>
  </si>
  <si>
    <t>Location of Existing Utilities</t>
  </si>
  <si>
    <t>Bypass Pumping</t>
  </si>
  <si>
    <t>LS</t>
  </si>
  <si>
    <t>EA</t>
  </si>
  <si>
    <t>SY</t>
  </si>
  <si>
    <t>LF</t>
  </si>
  <si>
    <t>SF</t>
  </si>
  <si>
    <t>CY</t>
  </si>
  <si>
    <t>TN</t>
  </si>
  <si>
    <t>MO</t>
  </si>
  <si>
    <t>VF</t>
  </si>
  <si>
    <t xml:space="preserve">  Cori Power/Purchasing Dept.</t>
  </si>
  <si>
    <t>CSP:</t>
  </si>
  <si>
    <t>SWPPP  ≥ 1 acre &lt; 5 acre</t>
  </si>
  <si>
    <t>Remove Asphalt Pavement</t>
  </si>
  <si>
    <t>Surface Milling 2"</t>
  </si>
  <si>
    <t>Sanitary Sewer Gravity Main (10")</t>
  </si>
  <si>
    <t>31 25 14</t>
  </si>
  <si>
    <t>SWPP Device Installation</t>
  </si>
  <si>
    <t>2020 Street Bundle - Sector III</t>
  </si>
  <si>
    <t>Asphalt Pavement Type B (PG64-22) 9"</t>
  </si>
  <si>
    <t>Asphalt Pavement Type D (PG70-22) 2"</t>
  </si>
  <si>
    <t>PVC Water Main (12")</t>
  </si>
  <si>
    <t>Water Service Connection (2")</t>
  </si>
  <si>
    <t>Gate Valve (12")</t>
  </si>
  <si>
    <t>City Performed Tapping Sleeve and Valve Connection (12" x 8")</t>
  </si>
  <si>
    <t>City Performed Tapping Sleeve and Valve Connection (16" x 8")</t>
  </si>
  <si>
    <t>Remove Cleanout</t>
  </si>
  <si>
    <t>Cement Treated Base Course (12")</t>
  </si>
  <si>
    <t>32 11 33</t>
  </si>
  <si>
    <t>Cement</t>
  </si>
  <si>
    <t>32 17 23</t>
  </si>
  <si>
    <t>4" Broken White Stripe with RPM</t>
  </si>
  <si>
    <t>4" Double Solid Yellow Stripe with RPM</t>
  </si>
  <si>
    <t>4" Solid Yellow Stripe no RPM</t>
  </si>
  <si>
    <t>8" Dotted White  Stripe no RPM</t>
  </si>
  <si>
    <t>8" Solid White Stripe with RPM</t>
  </si>
  <si>
    <t>24" Solid White Bar no RPM</t>
  </si>
  <si>
    <t>24" Solid Yellow Bar with RPM</t>
  </si>
  <si>
    <t>Pedestrian Crosswalk White</t>
  </si>
  <si>
    <t>Turn Arrow White</t>
  </si>
  <si>
    <t>Word Pavement Marking White</t>
  </si>
  <si>
    <t>SWPP Device Removal</t>
  </si>
  <si>
    <t>Schedule Compression</t>
  </si>
  <si>
    <t>Type 1A Curb Ramp</t>
  </si>
  <si>
    <t>Type 1B Curb Ramp</t>
  </si>
  <si>
    <t>Detectable Warning Surface (Pavers)</t>
  </si>
  <si>
    <t xml:space="preserve">     TOTAL PROPOSAL without Alternates:   </t>
  </si>
  <si>
    <t>Alternate A</t>
  </si>
  <si>
    <t>TOTAL Alternate A PROPOSAL:</t>
  </si>
  <si>
    <t>Alternate B</t>
  </si>
  <si>
    <t>Type III Curb Ramp</t>
  </si>
  <si>
    <t>Detectable Warning Surface (Ultratech)</t>
  </si>
  <si>
    <t xml:space="preserve">     TOTAL PROPOSAL with both Alternates:   </t>
  </si>
  <si>
    <t>TOTAL Alternate B PROPOSAL:</t>
  </si>
  <si>
    <t xml:space="preserve">     TOTAL PROPOSAL (BASE Only):</t>
  </si>
  <si>
    <t xml:space="preserve">     TOTAL PROPOSAL (BASE + Alternate A):</t>
  </si>
  <si>
    <t xml:space="preserve">     TOTAL PROPOSAL (BASE + Alternate B):</t>
  </si>
  <si>
    <t xml:space="preserve">     TOTAL PROPOSAL (BASE + Alternate A &amp; B):</t>
  </si>
  <si>
    <t>Concete Intersection Approach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</si>
</sst>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0.0"/>
    <numFmt numFmtId="169" formatCode="#,##0.0"/>
    <numFmt numFmtId="170" formatCode="General\ \-"/>
    <numFmt numFmtId="171" formatCode="0.000000"/>
    <numFmt numFmtId="172" formatCode="&quot;$&quot;#,##0.00\ "/>
    <numFmt numFmtId="173" formatCode="0.00\ "/>
  </numFmts>
  <fonts count="99" x14ac:knownFonts="1">
    <font>
      <sz val="10"/>
      <name val="Arial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8"/>
      <color rgb="FFFF0000"/>
      <name val="Calibri"/>
      <family val="2"/>
    </font>
    <font>
      <b/>
      <i/>
      <sz val="12"/>
      <color rgb="FF000099"/>
      <name val="Calibri"/>
      <family val="2"/>
    </font>
    <font>
      <b/>
      <sz val="11"/>
      <color rgb="FF00009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9"/>
      <color rgb="FF0070C0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  <font>
      <b/>
      <sz val="10"/>
      <color rgb="FF002060"/>
      <name val="Calibri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Arial"/>
      <family val="2"/>
    </font>
    <font>
      <b/>
      <i/>
      <sz val="10"/>
      <color rgb="FF002060"/>
      <name val="Arial"/>
      <family val="2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Arial"/>
      <family val="2"/>
    </font>
    <font>
      <sz val="10"/>
      <name val="Century Gothic"/>
      <family val="2"/>
    </font>
    <font>
      <sz val="14"/>
      <color rgb="FF0070C0"/>
      <name val="Century Gothic"/>
      <family val="2"/>
    </font>
    <font>
      <sz val="11"/>
      <color rgb="FF0070C0"/>
      <name val="Century Gothic"/>
      <family val="2"/>
    </font>
    <font>
      <sz val="11"/>
      <name val="Century Gothic"/>
      <family val="2"/>
    </font>
    <font>
      <sz val="11"/>
      <color rgb="FF00B050"/>
      <name val="Century Gothic"/>
      <family val="2"/>
    </font>
    <font>
      <sz val="10"/>
      <color rgb="FF0070C0"/>
      <name val="Century Gothic"/>
      <family val="2"/>
    </font>
    <font>
      <sz val="10"/>
      <color rgb="FF00B050"/>
      <name val="Century Gothic"/>
      <family val="2"/>
    </font>
    <font>
      <b/>
      <i/>
      <sz val="10"/>
      <name val="Calibri"/>
      <family val="2"/>
      <scheme val="minor"/>
    </font>
    <font>
      <b/>
      <sz val="11"/>
      <color rgb="FF0070C0"/>
      <name val="Century Gothic"/>
      <family val="2"/>
    </font>
    <font>
      <b/>
      <i/>
      <sz val="11"/>
      <color rgb="FF0070C0"/>
      <name val="Century Gothic"/>
      <family val="2"/>
    </font>
    <font>
      <i/>
      <sz val="11"/>
      <color rgb="FF0070C0"/>
      <name val="Century Gothic"/>
      <family val="2"/>
    </font>
    <font>
      <b/>
      <i/>
      <u/>
      <sz val="12"/>
      <color rgb="FF00B050"/>
      <name val="Century Gothic"/>
      <family val="2"/>
    </font>
    <font>
      <b/>
      <i/>
      <sz val="10"/>
      <color rgb="FFC00000"/>
      <name val="Calibri"/>
      <family val="2"/>
    </font>
    <font>
      <i/>
      <sz val="10"/>
      <color rgb="FFC00000"/>
      <name val="Calibri"/>
      <family val="2"/>
    </font>
    <font>
      <sz val="12"/>
      <color rgb="FF0070C0"/>
      <name val="Century Gothic"/>
      <family val="2"/>
    </font>
    <font>
      <b/>
      <sz val="12"/>
      <color rgb="FF0070C0"/>
      <name val="Century Gothic"/>
      <family val="2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  <font>
      <b/>
      <sz val="10"/>
      <color rgb="FF002060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0"/>
      <color rgb="FF0070C0"/>
      <name val="Calibri"/>
      <family val="2"/>
    </font>
    <font>
      <sz val="10"/>
      <color rgb="FF00B050"/>
      <name val="Calibri"/>
      <family val="2"/>
    </font>
    <font>
      <sz val="10"/>
      <color rgb="FFC00000"/>
      <name val="Calibri"/>
      <family val="2"/>
    </font>
    <font>
      <sz val="11"/>
      <color rgb="FFC00000"/>
      <name val="Century Gothic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rgb="FF0070C0"/>
      <name val="Calibri"/>
      <family val="2"/>
      <scheme val="minor"/>
    </font>
    <font>
      <sz val="10.5"/>
      <name val="Century Gothic"/>
      <family val="2"/>
    </font>
    <font>
      <b/>
      <sz val="11"/>
      <color rgb="FF00B050"/>
      <name val="Century Gothic"/>
      <family val="2"/>
    </font>
    <font>
      <b/>
      <i/>
      <sz val="12"/>
      <color rgb="FF00B050"/>
      <name val="Century Gothic"/>
      <family val="2"/>
    </font>
    <font>
      <i/>
      <sz val="10.75"/>
      <name val="Aparajita"/>
      <family val="2"/>
    </font>
    <font>
      <sz val="10"/>
      <color rgb="FF000000"/>
      <name val="Calibri"/>
      <family val="2"/>
      <scheme val="minor"/>
    </font>
    <font>
      <u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b/>
      <sz val="12"/>
      <color rgb="FF0070C0"/>
      <name val="Times New Roman"/>
      <family val="1"/>
    </font>
    <font>
      <sz val="8"/>
      <color rgb="FF000000"/>
      <name val="Times New Roman"/>
      <family val="1"/>
    </font>
    <font>
      <sz val="9"/>
      <name val="Times New Roman"/>
      <family val="1"/>
    </font>
    <font>
      <sz val="10"/>
      <color rgb="FF0070C0"/>
      <name val="Times New Roman"/>
      <family val="1"/>
    </font>
    <font>
      <sz val="9"/>
      <color rgb="FF000000"/>
      <name val="Times New Roman"/>
      <family val="1"/>
    </font>
    <font>
      <b/>
      <sz val="10"/>
      <color rgb="FF0070C0"/>
      <name val="Times New Roman"/>
      <family val="1"/>
    </font>
    <font>
      <sz val="8"/>
      <name val="Times New Roman"/>
      <family val="1"/>
    </font>
    <font>
      <u/>
      <sz val="10"/>
      <color rgb="FF0070C0"/>
      <name val="Times New Roman"/>
      <family val="1"/>
    </font>
    <font>
      <u/>
      <sz val="9"/>
      <color rgb="FF0070C0"/>
      <name val="Times New Roman"/>
      <family val="1"/>
    </font>
    <font>
      <sz val="11"/>
      <color rgb="FF0070C0"/>
      <name val="Times New Roman"/>
      <family val="1"/>
    </font>
    <font>
      <sz val="9"/>
      <name val="Aparajita"/>
      <family val="2"/>
    </font>
    <font>
      <sz val="11"/>
      <color rgb="FF000000"/>
      <name val="Century Gothic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i/>
      <sz val="11"/>
      <color rgb="FF00B050"/>
      <name val="Century Gothic"/>
      <family val="2"/>
    </font>
    <font>
      <sz val="9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0"/>
      <color rgb="FF0B11F3"/>
      <name val="Century Gothic"/>
      <family val="2"/>
    </font>
    <font>
      <b/>
      <sz val="11"/>
      <color rgb="FF0B11F3"/>
      <name val="Century Gothic"/>
      <family val="2"/>
    </font>
    <font>
      <sz val="12"/>
      <name val="Calibri"/>
      <family val="2"/>
      <scheme val="minor"/>
    </font>
    <font>
      <sz val="9"/>
      <color rgb="FF0B11F3"/>
      <name val="Century Gothic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E7FFE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 style="thick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ED00"/>
      </left>
      <right/>
      <top style="thick">
        <color rgb="FF00ED00"/>
      </top>
      <bottom style="thick">
        <color rgb="FF00ED00"/>
      </bottom>
      <diagonal/>
    </border>
    <border>
      <left/>
      <right/>
      <top style="thick">
        <color rgb="FF00ED00"/>
      </top>
      <bottom style="thick">
        <color rgb="FF00ED00"/>
      </bottom>
      <diagonal/>
    </border>
    <border>
      <left/>
      <right style="thick">
        <color rgb="FF00ED00"/>
      </right>
      <top style="thick">
        <color rgb="FF00ED00"/>
      </top>
      <bottom style="thick">
        <color rgb="FF00ED00"/>
      </bottom>
      <diagonal/>
    </border>
    <border>
      <left/>
      <right/>
      <top/>
      <bottom style="double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2" fillId="0" borderId="0"/>
    <xf numFmtId="44" fontId="6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831">
    <xf numFmtId="0" fontId="0" fillId="0" borderId="0" xfId="0"/>
    <xf numFmtId="0" fontId="0" fillId="0" borderId="0" xfId="0" applyBorder="1"/>
    <xf numFmtId="44" fontId="0" fillId="0" borderId="0" xfId="2" applyFont="1"/>
    <xf numFmtId="0" fontId="0" fillId="0" borderId="0" xfId="0" applyFill="1"/>
    <xf numFmtId="0" fontId="0" fillId="0" borderId="0" xfId="0" applyFill="1" applyBorder="1"/>
    <xf numFmtId="44" fontId="0" fillId="0" borderId="0" xfId="2" applyFont="1" applyAlignment="1">
      <alignment horizontal="left"/>
    </xf>
    <xf numFmtId="165" fontId="0" fillId="0" borderId="0" xfId="1" applyNumberFormat="1" applyFont="1"/>
    <xf numFmtId="43" fontId="0" fillId="0" borderId="0" xfId="1" applyFont="1"/>
    <xf numFmtId="0" fontId="0" fillId="0" borderId="0" xfId="0" applyBorder="1" applyAlignment="1">
      <alignment horizontal="center"/>
    </xf>
    <xf numFmtId="0" fontId="11" fillId="4" borderId="5" xfId="0" applyFont="1" applyFill="1" applyBorder="1" applyAlignment="1">
      <alignment vertical="center"/>
    </xf>
    <xf numFmtId="0" fontId="14" fillId="3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9" fontId="14" fillId="3" borderId="0" xfId="3" applyFont="1" applyFill="1" applyAlignment="1">
      <alignment horizontal="center"/>
    </xf>
    <xf numFmtId="0" fontId="0" fillId="0" borderId="0" xfId="0" applyAlignment="1">
      <alignment horizontal="center"/>
    </xf>
    <xf numFmtId="9" fontId="14" fillId="0" borderId="0" xfId="3" applyFont="1" applyFill="1" applyAlignment="1">
      <alignment horizontal="center"/>
    </xf>
    <xf numFmtId="0" fontId="29" fillId="0" borderId="0" xfId="0" applyFont="1"/>
    <xf numFmtId="44" fontId="29" fillId="0" borderId="0" xfId="2" applyFont="1" applyFill="1"/>
    <xf numFmtId="0" fontId="14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4" fillId="0" borderId="0" xfId="0" applyFont="1" applyBorder="1"/>
    <xf numFmtId="0" fontId="30" fillId="0" borderId="0" xfId="0" applyFont="1" applyBorder="1"/>
    <xf numFmtId="1" fontId="16" fillId="3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44" fontId="17" fillId="3" borderId="2" xfId="0" applyNumberFormat="1" applyFont="1" applyFill="1" applyBorder="1" applyAlignment="1">
      <alignment vertical="center"/>
    </xf>
    <xf numFmtId="164" fontId="17" fillId="3" borderId="2" xfId="0" applyNumberFormat="1" applyFont="1" applyFill="1" applyBorder="1" applyAlignment="1">
      <alignment vertical="center"/>
    </xf>
    <xf numFmtId="7" fontId="22" fillId="3" borderId="2" xfId="2" applyNumberFormat="1" applyFont="1" applyFill="1" applyBorder="1" applyAlignment="1">
      <alignment vertical="center"/>
    </xf>
    <xf numFmtId="0" fontId="22" fillId="3" borderId="2" xfId="2" applyNumberFormat="1" applyFont="1" applyFill="1" applyBorder="1" applyAlignment="1">
      <alignment vertical="center"/>
    </xf>
    <xf numFmtId="2" fontId="22" fillId="3" borderId="2" xfId="2" applyNumberFormat="1" applyFont="1" applyFill="1" applyBorder="1" applyAlignment="1">
      <alignment vertical="center"/>
    </xf>
    <xf numFmtId="169" fontId="17" fillId="3" borderId="2" xfId="1" applyNumberFormat="1" applyFont="1" applyFill="1" applyBorder="1" applyAlignment="1">
      <alignment vertical="center"/>
    </xf>
    <xf numFmtId="7" fontId="17" fillId="3" borderId="2" xfId="2" applyNumberFormat="1" applyFont="1" applyFill="1" applyBorder="1" applyAlignment="1">
      <alignment horizontal="right" vertical="center"/>
    </xf>
    <xf numFmtId="1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44" fontId="17" fillId="0" borderId="2" xfId="0" applyNumberFormat="1" applyFont="1" applyFill="1" applyBorder="1" applyAlignment="1">
      <alignment vertical="center"/>
    </xf>
    <xf numFmtId="7" fontId="22" fillId="0" borderId="2" xfId="2" applyNumberFormat="1" applyFont="1" applyFill="1" applyBorder="1" applyAlignment="1">
      <alignment vertical="center"/>
    </xf>
    <xf numFmtId="169" fontId="17" fillId="0" borderId="2" xfId="1" applyNumberFormat="1" applyFont="1" applyFill="1" applyBorder="1" applyAlignment="1">
      <alignment vertical="center"/>
    </xf>
    <xf numFmtId="7" fontId="17" fillId="0" borderId="2" xfId="2" applyNumberFormat="1" applyFont="1" applyFill="1" applyBorder="1" applyAlignment="1">
      <alignment horizontal="right" vertical="center"/>
    </xf>
    <xf numFmtId="0" fontId="17" fillId="3" borderId="2" xfId="0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1" fontId="16" fillId="3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2" borderId="0" xfId="0" applyFont="1" applyFill="1" applyBorder="1" applyAlignment="1">
      <alignment vertical="center"/>
    </xf>
    <xf numFmtId="7" fontId="19" fillId="0" borderId="0" xfId="2" applyNumberFormat="1" applyFont="1" applyFill="1" applyBorder="1" applyAlignment="1">
      <alignment horizontal="right" vertical="center"/>
    </xf>
    <xf numFmtId="7" fontId="20" fillId="0" borderId="0" xfId="2" applyNumberFormat="1" applyFont="1" applyFill="1" applyBorder="1" applyAlignment="1">
      <alignment horizontal="right" vertical="center"/>
    </xf>
    <xf numFmtId="44" fontId="22" fillId="0" borderId="0" xfId="2" applyFont="1" applyFill="1" applyAlignment="1">
      <alignment vertical="center"/>
    </xf>
    <xf numFmtId="0" fontId="22" fillId="0" borderId="0" xfId="1" applyNumberFormat="1" applyFont="1" applyFill="1" applyAlignment="1">
      <alignment vertical="center"/>
    </xf>
    <xf numFmtId="165" fontId="22" fillId="0" borderId="0" xfId="1" applyNumberFormat="1" applyFont="1" applyFill="1" applyAlignment="1">
      <alignment vertical="center"/>
    </xf>
    <xf numFmtId="167" fontId="22" fillId="0" borderId="0" xfId="1" applyNumberFormat="1" applyFont="1" applyFill="1" applyAlignment="1">
      <alignment vertical="center"/>
    </xf>
    <xf numFmtId="3" fontId="22" fillId="0" borderId="0" xfId="1" applyNumberFormat="1" applyFont="1" applyFill="1" applyAlignment="1">
      <alignment vertical="center"/>
    </xf>
    <xf numFmtId="7" fontId="22" fillId="0" borderId="0" xfId="2" applyNumberFormat="1" applyFont="1" applyFill="1" applyAlignment="1">
      <alignment horizontal="left" vertical="center"/>
    </xf>
    <xf numFmtId="7" fontId="21" fillId="0" borderId="0" xfId="0" applyNumberFormat="1" applyFont="1" applyFill="1" applyBorder="1" applyAlignment="1" applyProtection="1">
      <alignment vertical="center"/>
      <protection locked="0"/>
    </xf>
    <xf numFmtId="44" fontId="22" fillId="0" borderId="0" xfId="2" applyFont="1" applyFill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44" fontId="17" fillId="0" borderId="0" xfId="2" applyFont="1" applyAlignment="1">
      <alignment vertical="center"/>
    </xf>
    <xf numFmtId="44" fontId="21" fillId="0" borderId="0" xfId="2" applyFont="1" applyFill="1" applyAlignment="1">
      <alignment vertical="center"/>
    </xf>
    <xf numFmtId="0" fontId="21" fillId="0" borderId="0" xfId="1" applyNumberFormat="1" applyFont="1" applyFill="1" applyAlignment="1">
      <alignment vertical="center"/>
    </xf>
    <xf numFmtId="165" fontId="21" fillId="0" borderId="0" xfId="1" applyNumberFormat="1" applyFont="1" applyFill="1" applyAlignment="1">
      <alignment vertical="center"/>
    </xf>
    <xf numFmtId="167" fontId="21" fillId="0" borderId="0" xfId="1" applyNumberFormat="1" applyFont="1" applyFill="1" applyAlignment="1">
      <alignment vertical="center"/>
    </xf>
    <xf numFmtId="3" fontId="21" fillId="0" borderId="0" xfId="1" applyNumberFormat="1" applyFont="1" applyFill="1" applyAlignment="1">
      <alignment vertical="center"/>
    </xf>
    <xf numFmtId="4" fontId="17" fillId="0" borderId="0" xfId="2" applyNumberFormat="1" applyFont="1" applyFill="1" applyAlignment="1">
      <alignment horizontal="right" vertical="center"/>
    </xf>
    <xf numFmtId="0" fontId="17" fillId="4" borderId="2" xfId="0" applyFont="1" applyFill="1" applyBorder="1" applyAlignment="1">
      <alignment vertical="center"/>
    </xf>
    <xf numFmtId="0" fontId="17" fillId="4" borderId="3" xfId="0" applyFont="1" applyFill="1" applyBorder="1" applyAlignment="1">
      <alignment vertical="center"/>
    </xf>
    <xf numFmtId="44" fontId="17" fillId="4" borderId="2" xfId="2" applyFont="1" applyFill="1" applyBorder="1" applyAlignment="1">
      <alignment vertical="center"/>
    </xf>
    <xf numFmtId="7" fontId="21" fillId="4" borderId="2" xfId="2" applyNumberFormat="1" applyFont="1" applyFill="1" applyBorder="1" applyAlignment="1">
      <alignment vertical="center"/>
    </xf>
    <xf numFmtId="7" fontId="17" fillId="4" borderId="2" xfId="2" applyNumberFormat="1" applyFont="1" applyFill="1" applyBorder="1" applyAlignment="1">
      <alignment horizontal="right" vertical="center"/>
    </xf>
    <xf numFmtId="0" fontId="17" fillId="4" borderId="2" xfId="0" applyFont="1" applyFill="1" applyBorder="1" applyAlignment="1">
      <alignment horizontal="center" vertical="center"/>
    </xf>
    <xf numFmtId="44" fontId="17" fillId="4" borderId="10" xfId="2" applyFont="1" applyFill="1" applyBorder="1" applyAlignment="1">
      <alignment vertical="center"/>
    </xf>
    <xf numFmtId="0" fontId="17" fillId="4" borderId="4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25" fillId="4" borderId="5" xfId="0" applyFont="1" applyFill="1" applyBorder="1" applyAlignment="1">
      <alignment horizontal="center" vertical="center"/>
    </xf>
    <xf numFmtId="44" fontId="26" fillId="4" borderId="5" xfId="2" applyFont="1" applyFill="1" applyBorder="1" applyAlignment="1">
      <alignment horizontal="right" vertical="center"/>
    </xf>
    <xf numFmtId="7" fontId="26" fillId="4" borderId="5" xfId="0" applyNumberFormat="1" applyFont="1" applyFill="1" applyBorder="1" applyAlignment="1">
      <alignment vertical="center"/>
    </xf>
    <xf numFmtId="3" fontId="21" fillId="4" borderId="5" xfId="1" applyNumberFormat="1" applyFont="1" applyFill="1" applyBorder="1" applyAlignment="1">
      <alignment vertical="center"/>
    </xf>
    <xf numFmtId="4" fontId="21" fillId="4" borderId="6" xfId="2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44" fontId="21" fillId="0" borderId="0" xfId="2" applyFont="1" applyAlignment="1">
      <alignment vertical="center"/>
    </xf>
    <xf numFmtId="44" fontId="17" fillId="0" borderId="0" xfId="2" applyFont="1" applyBorder="1" applyAlignment="1">
      <alignment vertical="center"/>
    </xf>
    <xf numFmtId="0" fontId="21" fillId="0" borderId="0" xfId="0" applyFont="1" applyFill="1" applyAlignment="1">
      <alignment vertical="center"/>
    </xf>
    <xf numFmtId="43" fontId="21" fillId="0" borderId="0" xfId="1" applyFont="1" applyFill="1" applyAlignment="1">
      <alignment vertical="center"/>
    </xf>
    <xf numFmtId="43" fontId="21" fillId="0" borderId="0" xfId="1" applyFont="1" applyAlignment="1">
      <alignment vertical="center"/>
    </xf>
    <xf numFmtId="165" fontId="21" fillId="0" borderId="0" xfId="1" applyNumberFormat="1" applyFont="1" applyAlignment="1">
      <alignment vertical="center"/>
    </xf>
    <xf numFmtId="4" fontId="21" fillId="0" borderId="0" xfId="2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7" fontId="7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4" fontId="8" fillId="0" borderId="0" xfId="2" applyFont="1" applyAlignment="1">
      <alignment vertical="center"/>
    </xf>
    <xf numFmtId="0" fontId="8" fillId="0" borderId="0" xfId="0" applyFont="1" applyFill="1" applyAlignment="1">
      <alignment vertical="center"/>
    </xf>
    <xf numFmtId="44" fontId="8" fillId="0" borderId="0" xfId="2" applyFont="1" applyFill="1" applyAlignment="1">
      <alignment vertical="center"/>
    </xf>
    <xf numFmtId="43" fontId="8" fillId="0" borderId="0" xfId="1" applyFont="1" applyFill="1" applyAlignment="1">
      <alignment vertical="center"/>
    </xf>
    <xf numFmtId="43" fontId="8" fillId="0" borderId="0" xfId="1" applyFont="1" applyAlignment="1">
      <alignment vertical="center"/>
    </xf>
    <xf numFmtId="165" fontId="8" fillId="0" borderId="0" xfId="1" applyNumberFormat="1" applyFont="1" applyAlignment="1">
      <alignment vertical="center"/>
    </xf>
    <xf numFmtId="4" fontId="8" fillId="0" borderId="0" xfId="2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2" applyFont="1" applyAlignment="1">
      <alignment vertical="center"/>
    </xf>
    <xf numFmtId="43" fontId="0" fillId="0" borderId="0" xfId="1" applyFont="1" applyAlignment="1">
      <alignment vertical="center"/>
    </xf>
    <xf numFmtId="165" fontId="0" fillId="0" borderId="0" xfId="1" applyNumberFormat="1" applyFont="1" applyAlignment="1">
      <alignment vertical="center"/>
    </xf>
    <xf numFmtId="44" fontId="0" fillId="0" borderId="0" xfId="2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44" fontId="0" fillId="0" borderId="5" xfId="2" applyFont="1" applyBorder="1" applyAlignment="1">
      <alignment vertical="center"/>
    </xf>
    <xf numFmtId="44" fontId="0" fillId="0" borderId="0" xfId="2" applyFont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7" fontId="21" fillId="4" borderId="5" xfId="2" applyNumberFormat="1" applyFont="1" applyFill="1" applyBorder="1" applyAlignment="1">
      <alignment vertical="center"/>
    </xf>
    <xf numFmtId="2" fontId="22" fillId="0" borderId="2" xfId="2" applyNumberFormat="1" applyFont="1" applyFill="1" applyBorder="1" applyAlignment="1">
      <alignment vertical="center"/>
    </xf>
    <xf numFmtId="2" fontId="22" fillId="0" borderId="0" xfId="2" applyNumberFormat="1" applyFont="1" applyFill="1" applyAlignment="1">
      <alignment vertical="center"/>
    </xf>
    <xf numFmtId="2" fontId="21" fillId="0" borderId="0" xfId="2" applyNumberFormat="1" applyFont="1" applyFill="1" applyAlignment="1">
      <alignment vertical="center"/>
    </xf>
    <xf numFmtId="0" fontId="22" fillId="0" borderId="2" xfId="2" applyNumberFormat="1" applyFont="1" applyFill="1" applyBorder="1" applyAlignment="1">
      <alignment vertical="center"/>
    </xf>
    <xf numFmtId="0" fontId="22" fillId="0" borderId="0" xfId="2" applyNumberFormat="1" applyFont="1" applyFill="1" applyAlignment="1">
      <alignment vertical="center"/>
    </xf>
    <xf numFmtId="0" fontId="21" fillId="0" borderId="0" xfId="2" applyNumberFormat="1" applyFont="1" applyFill="1" applyAlignment="1">
      <alignment vertical="center"/>
    </xf>
    <xf numFmtId="7" fontId="22" fillId="0" borderId="0" xfId="2" applyNumberFormat="1" applyFont="1" applyFill="1" applyAlignment="1">
      <alignment vertical="center"/>
    </xf>
    <xf numFmtId="0" fontId="14" fillId="0" borderId="0" xfId="0" applyFont="1" applyFill="1" applyBorder="1"/>
    <xf numFmtId="0" fontId="0" fillId="0" borderId="0" xfId="0" applyFill="1" applyBorder="1" applyAlignment="1">
      <alignment horizontal="center"/>
    </xf>
    <xf numFmtId="44" fontId="0" fillId="0" borderId="0" xfId="2" applyFont="1" applyFill="1" applyBorder="1"/>
    <xf numFmtId="166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/>
    <xf numFmtId="1" fontId="22" fillId="3" borderId="2" xfId="2" applyNumberFormat="1" applyFont="1" applyFill="1" applyBorder="1" applyAlignment="1">
      <alignment vertical="center"/>
    </xf>
    <xf numFmtId="1" fontId="22" fillId="0" borderId="2" xfId="2" applyNumberFormat="1" applyFont="1" applyFill="1" applyBorder="1" applyAlignment="1">
      <alignment vertical="center"/>
    </xf>
    <xf numFmtId="168" fontId="17" fillId="0" borderId="0" xfId="0" applyNumberFormat="1" applyFont="1" applyAlignment="1">
      <alignment vertical="center"/>
    </xf>
    <xf numFmtId="168" fontId="17" fillId="4" borderId="2" xfId="0" applyNumberFormat="1" applyFont="1" applyFill="1" applyBorder="1" applyAlignment="1">
      <alignment vertical="center"/>
    </xf>
    <xf numFmtId="168" fontId="0" fillId="0" borderId="0" xfId="0" applyNumberFormat="1" applyAlignment="1">
      <alignment vertical="center"/>
    </xf>
    <xf numFmtId="168" fontId="9" fillId="0" borderId="0" xfId="0" applyNumberFormat="1" applyFont="1" applyAlignment="1">
      <alignment vertical="center"/>
    </xf>
    <xf numFmtId="168" fontId="14" fillId="0" borderId="0" xfId="0" applyNumberFormat="1" applyFont="1" applyAlignment="1">
      <alignment vertical="center"/>
    </xf>
    <xf numFmtId="168" fontId="0" fillId="0" borderId="0" xfId="0" applyNumberFormat="1"/>
    <xf numFmtId="0" fontId="17" fillId="0" borderId="0" xfId="0" applyNumberFormat="1" applyFont="1" applyAlignment="1">
      <alignment vertical="center"/>
    </xf>
    <xf numFmtId="0" fontId="17" fillId="4" borderId="1" xfId="0" applyNumberFormat="1" applyFont="1" applyFill="1" applyBorder="1" applyAlignment="1">
      <alignment vertical="center"/>
    </xf>
    <xf numFmtId="0" fontId="17" fillId="4" borderId="2" xfId="0" applyNumberFormat="1" applyFont="1" applyFill="1" applyBorder="1" applyAlignment="1">
      <alignment vertical="center"/>
    </xf>
    <xf numFmtId="0" fontId="17" fillId="4" borderId="5" xfId="0" applyNumberFormat="1" applyFont="1" applyFill="1" applyBorder="1" applyAlignment="1">
      <alignment vertical="center"/>
    </xf>
    <xf numFmtId="0" fontId="17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14" fillId="0" borderId="0" xfId="0" applyNumberFormat="1" applyFont="1" applyAlignment="1">
      <alignment vertical="center"/>
    </xf>
    <xf numFmtId="0" fontId="0" fillId="0" borderId="0" xfId="0" applyNumberFormat="1"/>
    <xf numFmtId="0" fontId="14" fillId="0" borderId="0" xfId="0" applyNumberFormat="1" applyFont="1" applyBorder="1"/>
    <xf numFmtId="0" fontId="30" fillId="0" borderId="0" xfId="0" applyNumberFormat="1" applyFont="1" applyBorder="1"/>
    <xf numFmtId="168" fontId="18" fillId="4" borderId="5" xfId="0" applyNumberFormat="1" applyFont="1" applyFill="1" applyBorder="1" applyAlignment="1">
      <alignment vertical="center"/>
    </xf>
    <xf numFmtId="168" fontId="21" fillId="0" borderId="0" xfId="0" applyNumberFormat="1" applyFont="1" applyAlignment="1">
      <alignment vertical="center"/>
    </xf>
    <xf numFmtId="168" fontId="8" fillId="0" borderId="0" xfId="0" applyNumberFormat="1" applyFont="1" applyAlignment="1">
      <alignment vertical="center"/>
    </xf>
    <xf numFmtId="168" fontId="30" fillId="0" borderId="0" xfId="0" applyNumberFormat="1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44" fontId="30" fillId="0" borderId="0" xfId="2" applyFont="1" applyAlignment="1">
      <alignment vertical="center"/>
    </xf>
    <xf numFmtId="0" fontId="29" fillId="0" borderId="0" xfId="0" applyNumberFormat="1" applyFont="1" applyAlignment="1">
      <alignment vertical="center"/>
    </xf>
    <xf numFmtId="44" fontId="14" fillId="0" borderId="0" xfId="2" applyFont="1" applyAlignment="1">
      <alignment vertical="center"/>
    </xf>
    <xf numFmtId="43" fontId="14" fillId="0" borderId="0" xfId="1" applyFont="1" applyAlignment="1">
      <alignment vertical="center"/>
    </xf>
    <xf numFmtId="0" fontId="29" fillId="0" borderId="0" xfId="0" applyFont="1" applyAlignment="1">
      <alignment vertical="center"/>
    </xf>
    <xf numFmtId="7" fontId="17" fillId="3" borderId="2" xfId="2" applyNumberFormat="1" applyFont="1" applyFill="1" applyBorder="1" applyAlignment="1">
      <alignment vertical="center"/>
    </xf>
    <xf numFmtId="7" fontId="17" fillId="0" borderId="2" xfId="2" applyNumberFormat="1" applyFont="1" applyFill="1" applyBorder="1" applyAlignment="1">
      <alignment vertical="center"/>
    </xf>
    <xf numFmtId="0" fontId="17" fillId="3" borderId="3" xfId="0" applyFont="1" applyFill="1" applyBorder="1" applyAlignment="1">
      <alignment vertical="center"/>
    </xf>
    <xf numFmtId="2" fontId="0" fillId="0" borderId="0" xfId="1" applyNumberFormat="1" applyFont="1"/>
    <xf numFmtId="2" fontId="22" fillId="0" borderId="0" xfId="1" applyNumberFormat="1" applyFont="1" applyFill="1" applyAlignment="1">
      <alignment vertical="center"/>
    </xf>
    <xf numFmtId="2" fontId="5" fillId="0" borderId="0" xfId="1" applyNumberFormat="1" applyFont="1" applyAlignment="1">
      <alignment vertical="center"/>
    </xf>
    <xf numFmtId="0" fontId="15" fillId="0" borderId="0" xfId="0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left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44" fontId="7" fillId="4" borderId="0" xfId="2" applyFont="1" applyFill="1" applyAlignment="1">
      <alignment horizontal="center" vertical="center" wrapText="1"/>
    </xf>
    <xf numFmtId="165" fontId="7" fillId="4" borderId="0" xfId="1" applyNumberFormat="1" applyFont="1" applyFill="1" applyAlignment="1">
      <alignment horizontal="center" vertical="center" wrapText="1"/>
    </xf>
    <xf numFmtId="0" fontId="35" fillId="0" borderId="0" xfId="2" applyNumberFormat="1" applyFont="1" applyFill="1" applyAlignment="1">
      <alignment vertical="center" wrapText="1"/>
    </xf>
    <xf numFmtId="0" fontId="35" fillId="0" borderId="0" xfId="2" applyNumberFormat="1" applyFont="1" applyAlignment="1">
      <alignment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left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44" fontId="7" fillId="4" borderId="12" xfId="2" applyFont="1" applyFill="1" applyBorder="1" applyAlignment="1">
      <alignment horizontal="center" vertical="center" wrapText="1"/>
    </xf>
    <xf numFmtId="165" fontId="7" fillId="4" borderId="12" xfId="1" applyNumberFormat="1" applyFont="1" applyFill="1" applyBorder="1" applyAlignment="1">
      <alignment horizontal="center" vertical="center" wrapText="1"/>
    </xf>
    <xf numFmtId="2" fontId="7" fillId="4" borderId="12" xfId="1" applyNumberFormat="1" applyFont="1" applyFill="1" applyBorder="1" applyAlignment="1">
      <alignment horizontal="center" vertical="center" wrapText="1"/>
    </xf>
    <xf numFmtId="44" fontId="7" fillId="4" borderId="13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44" fontId="0" fillId="0" borderId="0" xfId="2" applyFont="1" applyBorder="1"/>
    <xf numFmtId="0" fontId="35" fillId="0" borderId="0" xfId="2" applyNumberFormat="1" applyFont="1" applyBorder="1"/>
    <xf numFmtId="0" fontId="0" fillId="0" borderId="17" xfId="0" applyFill="1" applyBorder="1"/>
    <xf numFmtId="0" fontId="33" fillId="0" borderId="17" xfId="0" applyFont="1" applyFill="1" applyBorder="1" applyAlignment="1">
      <alignment horizontal="center"/>
    </xf>
    <xf numFmtId="44" fontId="4" fillId="0" borderId="0" xfId="2" applyFont="1" applyBorder="1"/>
    <xf numFmtId="2" fontId="4" fillId="0" borderId="0" xfId="1" applyNumberFormat="1" applyFont="1" applyBorder="1"/>
    <xf numFmtId="0" fontId="4" fillId="0" borderId="0" xfId="0" applyNumberFormat="1" applyFont="1" applyFill="1" applyBorder="1" applyAlignment="1">
      <alignment horizontal="right" vertical="center" wrapText="1"/>
    </xf>
    <xf numFmtId="0" fontId="0" fillId="0" borderId="14" xfId="0" applyFill="1" applyBorder="1" applyAlignment="1"/>
    <xf numFmtId="0" fontId="4" fillId="0" borderId="15" xfId="0" applyFont="1" applyFill="1" applyBorder="1" applyAlignment="1">
      <alignment horizontal="center"/>
    </xf>
    <xf numFmtId="0" fontId="0" fillId="0" borderId="0" xfId="0" applyAlignment="1"/>
    <xf numFmtId="0" fontId="38" fillId="0" borderId="0" xfId="2" applyNumberFormat="1" applyFont="1" applyFill="1" applyBorder="1" applyAlignment="1"/>
    <xf numFmtId="44" fontId="40" fillId="0" borderId="0" xfId="2" applyFont="1" applyFill="1" applyBorder="1" applyAlignment="1"/>
    <xf numFmtId="0" fontId="0" fillId="0" borderId="20" xfId="0" applyBorder="1" applyAlignment="1">
      <alignment horizontal="center"/>
    </xf>
    <xf numFmtId="0" fontId="0" fillId="0" borderId="20" xfId="0" applyBorder="1"/>
    <xf numFmtId="164" fontId="36" fillId="0" borderId="0" xfId="2" applyNumberFormat="1" applyFont="1" applyFill="1" applyBorder="1" applyAlignment="1">
      <alignment horizontal="left"/>
    </xf>
    <xf numFmtId="164" fontId="41" fillId="0" borderId="20" xfId="2" applyNumberFormat="1" applyFont="1" applyFill="1" applyBorder="1" applyAlignment="1">
      <alignment horizontal="left"/>
    </xf>
    <xf numFmtId="0" fontId="38" fillId="0" borderId="0" xfId="2" applyNumberFormat="1" applyFont="1" applyFill="1" applyBorder="1" applyAlignment="1">
      <alignment horizontal="right"/>
    </xf>
    <xf numFmtId="0" fontId="38" fillId="0" borderId="20" xfId="0" applyNumberFormat="1" applyFont="1" applyFill="1" applyBorder="1" applyAlignment="1">
      <alignment horizontal="right"/>
    </xf>
    <xf numFmtId="0" fontId="7" fillId="4" borderId="0" xfId="0" applyNumberFormat="1" applyFont="1" applyFill="1" applyAlignment="1">
      <alignment horizontal="center" vertical="center"/>
    </xf>
    <xf numFmtId="168" fontId="7" fillId="4" borderId="0" xfId="0" applyNumberFormat="1" applyFont="1" applyFill="1" applyAlignment="1">
      <alignment horizontal="center" vertical="center" wrapText="1"/>
    </xf>
    <xf numFmtId="43" fontId="7" fillId="4" borderId="0" xfId="1" applyFont="1" applyFill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 wrapText="1"/>
    </xf>
    <xf numFmtId="0" fontId="28" fillId="4" borderId="0" xfId="0" applyFont="1" applyFill="1" applyAlignment="1">
      <alignment horizontal="center"/>
    </xf>
    <xf numFmtId="0" fontId="38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2" fontId="43" fillId="0" borderId="0" xfId="1" applyNumberFormat="1" applyFont="1" applyFill="1" applyAlignment="1">
      <alignment vertical="center"/>
    </xf>
    <xf numFmtId="0" fontId="43" fillId="0" borderId="0" xfId="0" applyFont="1" applyFill="1" applyAlignment="1">
      <alignment vertical="center"/>
    </xf>
    <xf numFmtId="44" fontId="43" fillId="0" borderId="0" xfId="2" applyFont="1" applyFill="1" applyAlignment="1">
      <alignment vertical="center"/>
    </xf>
    <xf numFmtId="2" fontId="14" fillId="0" borderId="0" xfId="1" applyNumberFormat="1" applyFont="1" applyAlignment="1">
      <alignment vertical="center"/>
    </xf>
    <xf numFmtId="44" fontId="14" fillId="0" borderId="0" xfId="2" applyFont="1" applyAlignment="1">
      <alignment horizontal="left" vertical="center"/>
    </xf>
    <xf numFmtId="44" fontId="14" fillId="0" borderId="0" xfId="2" applyFont="1" applyBorder="1" applyAlignment="1">
      <alignment vertical="center"/>
    </xf>
    <xf numFmtId="14" fontId="23" fillId="3" borderId="5" xfId="0" applyNumberFormat="1" applyFont="1" applyFill="1" applyBorder="1" applyAlignment="1">
      <alignment horizontal="left" vertical="center"/>
    </xf>
    <xf numFmtId="0" fontId="17" fillId="3" borderId="4" xfId="0" applyFont="1" applyFill="1" applyBorder="1" applyAlignment="1">
      <alignment vertical="center"/>
    </xf>
    <xf numFmtId="0" fontId="17" fillId="3" borderId="5" xfId="0" applyNumberFormat="1" applyFont="1" applyFill="1" applyBorder="1" applyAlignment="1">
      <alignment vertical="center"/>
    </xf>
    <xf numFmtId="0" fontId="17" fillId="3" borderId="5" xfId="0" applyFont="1" applyFill="1" applyBorder="1" applyAlignment="1">
      <alignment horizontal="center" vertical="center"/>
    </xf>
    <xf numFmtId="168" fontId="17" fillId="3" borderId="5" xfId="0" applyNumberFormat="1" applyFont="1" applyFill="1" applyBorder="1" applyAlignment="1">
      <alignment vertical="center"/>
    </xf>
    <xf numFmtId="44" fontId="17" fillId="3" borderId="5" xfId="2" applyFont="1" applyFill="1" applyBorder="1" applyAlignment="1">
      <alignment vertical="center"/>
    </xf>
    <xf numFmtId="0" fontId="21" fillId="3" borderId="14" xfId="0" applyFont="1" applyFill="1" applyBorder="1" applyAlignment="1">
      <alignment vertical="center"/>
    </xf>
    <xf numFmtId="0" fontId="17" fillId="3" borderId="15" xfId="0" applyNumberFormat="1" applyFont="1" applyFill="1" applyBorder="1" applyAlignment="1">
      <alignment vertical="center"/>
    </xf>
    <xf numFmtId="0" fontId="17" fillId="3" borderId="15" xfId="0" applyFont="1" applyFill="1" applyBorder="1" applyAlignment="1">
      <alignment vertical="center"/>
    </xf>
    <xf numFmtId="0" fontId="21" fillId="3" borderId="15" xfId="0" applyFont="1" applyFill="1" applyBorder="1" applyAlignment="1">
      <alignment horizontal="center" vertical="center"/>
    </xf>
    <xf numFmtId="168" fontId="21" fillId="3" borderId="15" xfId="0" applyNumberFormat="1" applyFont="1" applyFill="1" applyBorder="1" applyAlignment="1">
      <alignment vertical="center"/>
    </xf>
    <xf numFmtId="44" fontId="21" fillId="3" borderId="15" xfId="2" applyFont="1" applyFill="1" applyBorder="1" applyAlignment="1">
      <alignment vertical="center"/>
    </xf>
    <xf numFmtId="0" fontId="17" fillId="3" borderId="16" xfId="0" applyFont="1" applyFill="1" applyBorder="1" applyAlignment="1">
      <alignment vertical="center"/>
    </xf>
    <xf numFmtId="0" fontId="17" fillId="3" borderId="19" xfId="0" applyFont="1" applyFill="1" applyBorder="1" applyAlignment="1">
      <alignment vertical="center"/>
    </xf>
    <xf numFmtId="0" fontId="17" fillId="3" borderId="20" xfId="0" applyNumberFormat="1" applyFont="1" applyFill="1" applyBorder="1" applyAlignment="1">
      <alignment vertical="center"/>
    </xf>
    <xf numFmtId="14" fontId="23" fillId="3" borderId="20" xfId="0" applyNumberFormat="1" applyFont="1" applyFill="1" applyBorder="1" applyAlignment="1">
      <alignment horizontal="left" vertical="center"/>
    </xf>
    <xf numFmtId="44" fontId="21" fillId="3" borderId="20" xfId="2" applyFont="1" applyFill="1" applyBorder="1" applyAlignment="1">
      <alignment vertical="center"/>
    </xf>
    <xf numFmtId="0" fontId="19" fillId="3" borderId="20" xfId="0" applyFont="1" applyFill="1" applyBorder="1" applyAlignment="1">
      <alignment horizontal="center" vertical="center" wrapText="1"/>
    </xf>
    <xf numFmtId="44" fontId="19" fillId="3" borderId="20" xfId="2" applyFont="1" applyFill="1" applyBorder="1" applyAlignment="1">
      <alignment horizontal="center" vertical="center" wrapText="1"/>
    </xf>
    <xf numFmtId="165" fontId="7" fillId="3" borderId="20" xfId="1" applyNumberFormat="1" applyFont="1" applyFill="1" applyBorder="1" applyAlignment="1">
      <alignment horizontal="center" vertical="center" wrapText="1"/>
    </xf>
    <xf numFmtId="2" fontId="7" fillId="3" borderId="20" xfId="1" applyNumberFormat="1" applyFont="1" applyFill="1" applyBorder="1" applyAlignment="1">
      <alignment horizontal="center" vertical="center" wrapText="1"/>
    </xf>
    <xf numFmtId="44" fontId="7" fillId="3" borderId="21" xfId="2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8" fillId="0" borderId="0" xfId="0" applyFont="1" applyBorder="1" applyAlignment="1">
      <alignment horizontal="center" vertical="center"/>
    </xf>
    <xf numFmtId="44" fontId="38" fillId="0" borderId="0" xfId="2" applyFont="1" applyAlignment="1">
      <alignment vertical="center"/>
    </xf>
    <xf numFmtId="44" fontId="44" fillId="0" borderId="0" xfId="2" applyFont="1" applyAlignment="1">
      <alignment vertical="center"/>
    </xf>
    <xf numFmtId="44" fontId="38" fillId="0" borderId="0" xfId="2" applyFont="1" applyBorder="1" applyAlignment="1">
      <alignment vertical="center"/>
    </xf>
    <xf numFmtId="7" fontId="38" fillId="0" borderId="0" xfId="2" applyNumberFormat="1" applyFont="1" applyFill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44" fontId="45" fillId="0" borderId="0" xfId="2" applyFont="1" applyFill="1" applyAlignment="1">
      <alignment vertical="center"/>
    </xf>
    <xf numFmtId="7" fontId="45" fillId="0" borderId="0" xfId="2" applyNumberFormat="1" applyFont="1" applyFill="1" applyAlignment="1">
      <alignment horizontal="center" vertical="center"/>
    </xf>
    <xf numFmtId="2" fontId="38" fillId="0" borderId="0" xfId="1" applyNumberFormat="1" applyFont="1" applyAlignment="1">
      <alignment vertical="center"/>
    </xf>
    <xf numFmtId="44" fontId="38" fillId="0" borderId="0" xfId="2" applyFont="1" applyAlignment="1">
      <alignment horizontal="center" vertical="center"/>
    </xf>
    <xf numFmtId="7" fontId="46" fillId="0" borderId="0" xfId="2" applyNumberFormat="1" applyFont="1" applyFill="1" applyAlignment="1">
      <alignment horizontal="center" vertical="center"/>
    </xf>
    <xf numFmtId="2" fontId="46" fillId="0" borderId="0" xfId="1" applyNumberFormat="1" applyFont="1" applyFill="1" applyAlignment="1">
      <alignment vertical="center"/>
    </xf>
    <xf numFmtId="44" fontId="39" fillId="0" borderId="0" xfId="2" applyNumberFormat="1" applyFont="1" applyFill="1" applyAlignment="1">
      <alignment vertical="center"/>
    </xf>
    <xf numFmtId="0" fontId="39" fillId="0" borderId="0" xfId="0" applyFont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165" fontId="17" fillId="3" borderId="15" xfId="0" applyNumberFormat="1" applyFont="1" applyFill="1" applyBorder="1" applyAlignment="1">
      <alignment vertical="center"/>
    </xf>
    <xf numFmtId="167" fontId="17" fillId="3" borderId="15" xfId="0" applyNumberFormat="1" applyFont="1" applyFill="1" applyBorder="1" applyAlignment="1">
      <alignment vertical="center"/>
    </xf>
    <xf numFmtId="2" fontId="17" fillId="3" borderId="15" xfId="0" applyNumberFormat="1" applyFont="1" applyFill="1" applyBorder="1" applyAlignment="1">
      <alignment vertical="center"/>
    </xf>
    <xf numFmtId="3" fontId="21" fillId="3" borderId="15" xfId="1" applyNumberFormat="1" applyFont="1" applyFill="1" applyBorder="1" applyAlignment="1">
      <alignment vertical="center"/>
    </xf>
    <xf numFmtId="44" fontId="21" fillId="3" borderId="16" xfId="2" applyFont="1" applyFill="1" applyBorder="1" applyAlignment="1">
      <alignment vertical="center"/>
    </xf>
    <xf numFmtId="0" fontId="19" fillId="3" borderId="20" xfId="1" applyNumberFormat="1" applyFont="1" applyFill="1" applyBorder="1" applyAlignment="1">
      <alignment horizontal="center" vertical="center" wrapText="1"/>
    </xf>
    <xf numFmtId="165" fontId="19" fillId="3" borderId="20" xfId="1" applyNumberFormat="1" applyFont="1" applyFill="1" applyBorder="1" applyAlignment="1">
      <alignment horizontal="center" vertical="center" wrapText="1"/>
    </xf>
    <xf numFmtId="167" fontId="19" fillId="3" borderId="20" xfId="1" applyNumberFormat="1" applyFont="1" applyFill="1" applyBorder="1" applyAlignment="1">
      <alignment horizontal="center" vertical="center" wrapText="1"/>
    </xf>
    <xf numFmtId="3" fontId="19" fillId="3" borderId="20" xfId="1" applyNumberFormat="1" applyFont="1" applyFill="1" applyBorder="1" applyAlignment="1">
      <alignment horizontal="center" vertical="center" wrapText="1"/>
    </xf>
    <xf numFmtId="44" fontId="19" fillId="3" borderId="21" xfId="2" applyFont="1" applyFill="1" applyBorder="1" applyAlignment="1">
      <alignment horizontal="center" vertical="center" wrapText="1"/>
    </xf>
    <xf numFmtId="0" fontId="10" fillId="6" borderId="0" xfId="0" applyFont="1" applyFill="1" applyAlignment="1">
      <alignment vertical="center"/>
    </xf>
    <xf numFmtId="0" fontId="10" fillId="6" borderId="0" xfId="0" applyFont="1" applyFill="1" applyBorder="1" applyAlignment="1">
      <alignment horizontal="center" vertical="center"/>
    </xf>
    <xf numFmtId="168" fontId="10" fillId="6" borderId="0" xfId="0" applyNumberFormat="1" applyFont="1" applyFill="1" applyAlignment="1">
      <alignment vertical="center"/>
    </xf>
    <xf numFmtId="44" fontId="10" fillId="6" borderId="0" xfId="2" applyFont="1" applyFill="1" applyAlignment="1">
      <alignment vertical="center"/>
    </xf>
    <xf numFmtId="0" fontId="6" fillId="6" borderId="0" xfId="0" applyFont="1" applyFill="1" applyAlignment="1">
      <alignment vertical="center"/>
    </xf>
    <xf numFmtId="7" fontId="32" fillId="6" borderId="0" xfId="2" applyNumberFormat="1" applyFont="1" applyFill="1" applyAlignment="1">
      <alignment horizontal="center" vertical="center"/>
    </xf>
    <xf numFmtId="43" fontId="32" fillId="6" borderId="0" xfId="1" applyFont="1" applyFill="1" applyAlignment="1">
      <alignment horizontal="center" vertical="center"/>
    </xf>
    <xf numFmtId="4" fontId="32" fillId="6" borderId="0" xfId="1" applyNumberFormat="1" applyFont="1" applyFill="1" applyAlignment="1">
      <alignment horizontal="center" vertical="center"/>
    </xf>
    <xf numFmtId="165" fontId="6" fillId="6" borderId="0" xfId="1" applyNumberFormat="1" applyFont="1" applyFill="1" applyAlignment="1">
      <alignment vertical="center"/>
    </xf>
    <xf numFmtId="7" fontId="10" fillId="6" borderId="0" xfId="2" applyNumberFormat="1" applyFont="1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168" fontId="6" fillId="3" borderId="8" xfId="0" applyNumberFormat="1" applyFont="1" applyFill="1" applyBorder="1" applyAlignment="1">
      <alignment vertical="center"/>
    </xf>
    <xf numFmtId="44" fontId="6" fillId="3" borderId="8" xfId="2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43" fontId="6" fillId="3" borderId="8" xfId="1" applyFont="1" applyFill="1" applyBorder="1" applyAlignment="1">
      <alignment vertical="center"/>
    </xf>
    <xf numFmtId="165" fontId="6" fillId="3" borderId="8" xfId="1" applyNumberFormat="1" applyFont="1" applyFill="1" applyBorder="1" applyAlignment="1">
      <alignment vertical="center"/>
    </xf>
    <xf numFmtId="164" fontId="6" fillId="3" borderId="7" xfId="2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44" fontId="5" fillId="0" borderId="0" xfId="2" quotePrefix="1" applyFont="1" applyFill="1" applyAlignment="1">
      <alignment horizontal="center"/>
    </xf>
    <xf numFmtId="9" fontId="48" fillId="4" borderId="5" xfId="3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8" fontId="14" fillId="0" borderId="0" xfId="0" applyNumberFormat="1" applyFont="1" applyBorder="1" applyAlignment="1">
      <alignment horizontal="center" vertical="center"/>
    </xf>
    <xf numFmtId="43" fontId="14" fillId="0" borderId="0" xfId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44" fontId="0" fillId="0" borderId="0" xfId="2" applyFont="1" applyBorder="1" applyAlignment="1">
      <alignment horizontal="left" vertical="center"/>
    </xf>
    <xf numFmtId="43" fontId="34" fillId="0" borderId="0" xfId="1" applyFont="1" applyBorder="1" applyAlignment="1">
      <alignment vertical="center"/>
    </xf>
    <xf numFmtId="44" fontId="34" fillId="0" borderId="0" xfId="2" applyFont="1" applyBorder="1" applyAlignment="1">
      <alignment horizontal="right" vertical="center"/>
    </xf>
    <xf numFmtId="44" fontId="31" fillId="0" borderId="0" xfId="2" applyFont="1" applyBorder="1" applyAlignment="1">
      <alignment horizontal="right" vertical="center"/>
    </xf>
    <xf numFmtId="44" fontId="30" fillId="0" borderId="0" xfId="2" applyFont="1" applyBorder="1" applyAlignment="1">
      <alignment vertical="center"/>
    </xf>
    <xf numFmtId="164" fontId="17" fillId="4" borderId="2" xfId="0" applyNumberFormat="1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1" fontId="16" fillId="4" borderId="4" xfId="0" applyNumberFormat="1" applyFont="1" applyFill="1" applyBorder="1" applyAlignment="1">
      <alignment horizontal="center" vertical="center" wrapText="1"/>
    </xf>
    <xf numFmtId="0" fontId="16" fillId="4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168" fontId="16" fillId="4" borderId="5" xfId="1" applyNumberFormat="1" applyFont="1" applyFill="1" applyBorder="1" applyAlignment="1">
      <alignment horizontal="center" vertical="center"/>
    </xf>
    <xf numFmtId="44" fontId="14" fillId="0" borderId="0" xfId="2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14" fillId="0" borderId="0" xfId="2" applyNumberFormat="1" applyFont="1" applyFill="1" applyBorder="1" applyAlignment="1">
      <alignment horizontal="right"/>
    </xf>
    <xf numFmtId="0" fontId="37" fillId="0" borderId="0" xfId="2" applyNumberFormat="1" applyFont="1" applyFill="1" applyBorder="1" applyAlignment="1">
      <alignment horizontal="left" wrapText="1"/>
    </xf>
    <xf numFmtId="0" fontId="37" fillId="0" borderId="0" xfId="2" applyNumberFormat="1" applyFont="1" applyBorder="1" applyAlignment="1">
      <alignment horizontal="left"/>
    </xf>
    <xf numFmtId="49" fontId="37" fillId="0" borderId="0" xfId="2" applyNumberFormat="1" applyFont="1" applyFill="1" applyBorder="1" applyAlignment="1">
      <alignment horizontal="right" vertical="center"/>
    </xf>
    <xf numFmtId="0" fontId="17" fillId="7" borderId="3" xfId="0" applyFont="1" applyFill="1" applyBorder="1" applyAlignment="1">
      <alignment vertical="center"/>
    </xf>
    <xf numFmtId="0" fontId="17" fillId="7" borderId="4" xfId="0" applyNumberFormat="1" applyFont="1" applyFill="1" applyBorder="1" applyAlignment="1">
      <alignment vertical="center"/>
    </xf>
    <xf numFmtId="0" fontId="17" fillId="7" borderId="6" xfId="0" applyFont="1" applyFill="1" applyBorder="1" applyAlignment="1">
      <alignment horizontal="center" vertical="center"/>
    </xf>
    <xf numFmtId="168" fontId="17" fillId="7" borderId="3" xfId="0" applyNumberFormat="1" applyFont="1" applyFill="1" applyBorder="1" applyAlignment="1">
      <alignment vertical="center"/>
    </xf>
    <xf numFmtId="44" fontId="17" fillId="7" borderId="3" xfId="2" applyFont="1" applyFill="1" applyBorder="1" applyAlignment="1">
      <alignment vertical="center"/>
    </xf>
    <xf numFmtId="0" fontId="17" fillId="7" borderId="2" xfId="0" applyFont="1" applyFill="1" applyBorder="1" applyAlignment="1">
      <alignment vertical="center"/>
    </xf>
    <xf numFmtId="0" fontId="17" fillId="7" borderId="1" xfId="0" applyNumberFormat="1" applyFont="1" applyFill="1" applyBorder="1" applyAlignment="1">
      <alignment vertical="center"/>
    </xf>
    <xf numFmtId="44" fontId="17" fillId="7" borderId="10" xfId="2" applyFont="1" applyFill="1" applyBorder="1" applyAlignment="1">
      <alignment vertical="center"/>
    </xf>
    <xf numFmtId="0" fontId="17" fillId="7" borderId="2" xfId="0" applyFont="1" applyFill="1" applyBorder="1" applyAlignment="1">
      <alignment horizontal="center" vertical="center"/>
    </xf>
    <xf numFmtId="168" fontId="17" fillId="7" borderId="2" xfId="0" applyNumberFormat="1" applyFont="1" applyFill="1" applyBorder="1" applyAlignment="1">
      <alignment vertical="center"/>
    </xf>
    <xf numFmtId="0" fontId="17" fillId="7" borderId="7" xfId="0" applyFont="1" applyFill="1" applyBorder="1" applyAlignment="1">
      <alignment horizontal="center" vertical="center"/>
    </xf>
    <xf numFmtId="44" fontId="17" fillId="7" borderId="2" xfId="2" applyFont="1" applyFill="1" applyBorder="1" applyAlignment="1">
      <alignment vertical="center"/>
    </xf>
    <xf numFmtId="0" fontId="17" fillId="7" borderId="2" xfId="0" applyNumberFormat="1" applyFont="1" applyFill="1" applyBorder="1" applyAlignment="1">
      <alignment vertical="center"/>
    </xf>
    <xf numFmtId="7" fontId="21" fillId="7" borderId="2" xfId="2" applyNumberFormat="1" applyFont="1" applyFill="1" applyBorder="1" applyAlignment="1">
      <alignment vertical="center"/>
    </xf>
    <xf numFmtId="0" fontId="17" fillId="3" borderId="2" xfId="1" applyNumberFormat="1" applyFont="1" applyFill="1" applyBorder="1" applyAlignment="1">
      <alignment vertical="center"/>
    </xf>
    <xf numFmtId="0" fontId="17" fillId="0" borderId="2" xfId="1" applyNumberFormat="1" applyFont="1" applyFill="1" applyBorder="1" applyAlignment="1">
      <alignment vertical="center"/>
    </xf>
    <xf numFmtId="7" fontId="21" fillId="0" borderId="0" xfId="2" applyNumberFormat="1" applyFont="1" applyFill="1" applyBorder="1" applyAlignment="1">
      <alignment horizontal="right" vertical="center"/>
    </xf>
    <xf numFmtId="0" fontId="21" fillId="0" borderId="0" xfId="1" applyNumberFormat="1" applyFont="1" applyFill="1" applyBorder="1" applyAlignment="1">
      <alignment horizontal="right" vertical="center"/>
    </xf>
    <xf numFmtId="165" fontId="21" fillId="0" borderId="0" xfId="1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wrapText="1"/>
    </xf>
    <xf numFmtId="44" fontId="14" fillId="0" borderId="0" xfId="2" applyFont="1" applyFill="1" applyBorder="1" applyAlignment="1">
      <alignment horizontal="right" vertical="center"/>
    </xf>
    <xf numFmtId="0" fontId="5" fillId="0" borderId="0" xfId="2" applyNumberFormat="1" applyFont="1" applyBorder="1" applyAlignment="1">
      <alignment horizontal="right" vertical="center"/>
    </xf>
    <xf numFmtId="49" fontId="50" fillId="0" borderId="0" xfId="2" applyNumberFormat="1" applyFont="1" applyFill="1" applyBorder="1" applyAlignment="1">
      <alignment horizontal="right" vertical="center"/>
    </xf>
    <xf numFmtId="49" fontId="51" fillId="0" borderId="0" xfId="2" applyNumberFormat="1" applyFont="1" applyBorder="1" applyAlignment="1">
      <alignment horizontal="right" vertical="center"/>
    </xf>
    <xf numFmtId="49" fontId="50" fillId="0" borderId="0" xfId="0" applyNumberFormat="1" applyFont="1" applyFill="1" applyBorder="1" applyAlignment="1">
      <alignment horizontal="right" vertical="center"/>
    </xf>
    <xf numFmtId="44" fontId="15" fillId="0" borderId="0" xfId="2" applyFont="1" applyFill="1" applyBorder="1" applyAlignment="1">
      <alignment horizontal="right"/>
    </xf>
    <xf numFmtId="49" fontId="51" fillId="0" borderId="0" xfId="0" applyNumberFormat="1" applyFont="1" applyFill="1" applyBorder="1" applyAlignment="1">
      <alignment horizontal="right"/>
    </xf>
    <xf numFmtId="44" fontId="7" fillId="0" borderId="0" xfId="2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164" fontId="42" fillId="0" borderId="0" xfId="2" applyNumberFormat="1" applyFont="1" applyFill="1" applyBorder="1" applyAlignment="1">
      <alignment horizontal="left"/>
    </xf>
    <xf numFmtId="49" fontId="42" fillId="0" borderId="20" xfId="2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right" vertical="center"/>
    </xf>
    <xf numFmtId="49" fontId="44" fillId="0" borderId="0" xfId="0" applyNumberFormat="1" applyFont="1" applyFill="1" applyBorder="1" applyAlignment="1">
      <alignment horizontal="right" vertical="center"/>
    </xf>
    <xf numFmtId="164" fontId="17" fillId="0" borderId="2" xfId="0" applyNumberFormat="1" applyFont="1" applyFill="1" applyBorder="1" applyAlignment="1">
      <alignment vertical="center"/>
    </xf>
    <xf numFmtId="7" fontId="17" fillId="7" borderId="3" xfId="2" applyNumberFormat="1" applyFont="1" applyFill="1" applyBorder="1" applyAlignment="1">
      <alignment vertical="center"/>
    </xf>
    <xf numFmtId="7" fontId="17" fillId="4" borderId="2" xfId="2" applyNumberFormat="1" applyFont="1" applyFill="1" applyBorder="1" applyAlignment="1">
      <alignment vertical="center"/>
    </xf>
    <xf numFmtId="7" fontId="17" fillId="7" borderId="2" xfId="2" applyNumberFormat="1" applyFont="1" applyFill="1" applyBorder="1" applyAlignment="1">
      <alignment vertical="center"/>
    </xf>
    <xf numFmtId="0" fontId="17" fillId="7" borderId="6" xfId="1" applyNumberFormat="1" applyFont="1" applyFill="1" applyBorder="1" applyAlignment="1">
      <alignment vertical="center"/>
    </xf>
    <xf numFmtId="0" fontId="17" fillId="4" borderId="2" xfId="1" applyNumberFormat="1" applyFont="1" applyFill="1" applyBorder="1" applyAlignment="1">
      <alignment vertical="center"/>
    </xf>
    <xf numFmtId="2" fontId="17" fillId="4" borderId="2" xfId="2" applyNumberFormat="1" applyFont="1" applyFill="1" applyBorder="1" applyAlignment="1">
      <alignment vertical="center"/>
    </xf>
    <xf numFmtId="0" fontId="17" fillId="7" borderId="2" xfId="1" applyNumberFormat="1" applyFont="1" applyFill="1" applyBorder="1" applyAlignment="1">
      <alignment vertical="center"/>
    </xf>
    <xf numFmtId="2" fontId="17" fillId="7" borderId="2" xfId="2" applyNumberFormat="1" applyFont="1" applyFill="1" applyBorder="1" applyAlignment="1">
      <alignment vertical="center"/>
    </xf>
    <xf numFmtId="7" fontId="17" fillId="4" borderId="3" xfId="0" applyNumberFormat="1" applyFont="1" applyFill="1" applyBorder="1" applyAlignment="1">
      <alignment vertical="center"/>
    </xf>
    <xf numFmtId="2" fontId="21" fillId="4" borderId="5" xfId="0" applyNumberFormat="1" applyFont="1" applyFill="1" applyBorder="1" applyAlignment="1">
      <alignment vertical="center"/>
    </xf>
    <xf numFmtId="7" fontId="21" fillId="4" borderId="3" xfId="0" applyNumberFormat="1" applyFont="1" applyFill="1" applyBorder="1" applyAlignment="1">
      <alignment vertical="center"/>
    </xf>
    <xf numFmtId="164" fontId="17" fillId="7" borderId="3" xfId="2" applyNumberFormat="1" applyFont="1" applyFill="1" applyBorder="1" applyAlignment="1">
      <alignment vertical="center"/>
    </xf>
    <xf numFmtId="164" fontId="17" fillId="4" borderId="2" xfId="2" applyNumberFormat="1" applyFont="1" applyFill="1" applyBorder="1" applyAlignment="1">
      <alignment vertical="center"/>
    </xf>
    <xf numFmtId="164" fontId="17" fillId="7" borderId="2" xfId="2" applyNumberFormat="1" applyFont="1" applyFill="1" applyBorder="1" applyAlignment="1">
      <alignment vertical="center"/>
    </xf>
    <xf numFmtId="164" fontId="17" fillId="7" borderId="2" xfId="0" applyNumberFormat="1" applyFont="1" applyFill="1" applyBorder="1" applyAlignment="1">
      <alignment vertical="center"/>
    </xf>
    <xf numFmtId="164" fontId="17" fillId="7" borderId="7" xfId="0" applyNumberFormat="1" applyFont="1" applyFill="1" applyBorder="1" applyAlignment="1">
      <alignment vertical="center"/>
    </xf>
    <xf numFmtId="164" fontId="17" fillId="7" borderId="1" xfId="0" applyNumberFormat="1" applyFont="1" applyFill="1" applyBorder="1" applyAlignment="1">
      <alignment vertical="center"/>
    </xf>
    <xf numFmtId="0" fontId="17" fillId="4" borderId="2" xfId="2" applyNumberFormat="1" applyFont="1" applyFill="1" applyBorder="1" applyAlignment="1">
      <alignment vertical="center"/>
    </xf>
    <xf numFmtId="1" fontId="17" fillId="4" borderId="2" xfId="2" applyNumberFormat="1" applyFont="1" applyFill="1" applyBorder="1" applyAlignment="1">
      <alignment vertical="center"/>
    </xf>
    <xf numFmtId="165" fontId="17" fillId="7" borderId="2" xfId="0" applyNumberFormat="1" applyFont="1" applyFill="1" applyBorder="1" applyAlignment="1">
      <alignment vertical="center"/>
    </xf>
    <xf numFmtId="2" fontId="17" fillId="7" borderId="2" xfId="0" applyNumberFormat="1" applyFont="1" applyFill="1" applyBorder="1" applyAlignment="1">
      <alignment vertical="center"/>
    </xf>
    <xf numFmtId="0" fontId="17" fillId="7" borderId="2" xfId="2" applyNumberFormat="1" applyFont="1" applyFill="1" applyBorder="1" applyAlignment="1">
      <alignment vertical="center"/>
    </xf>
    <xf numFmtId="1" fontId="17" fillId="7" borderId="2" xfId="2" applyNumberFormat="1" applyFont="1" applyFill="1" applyBorder="1" applyAlignment="1">
      <alignment vertical="center"/>
    </xf>
    <xf numFmtId="0" fontId="17" fillId="3" borderId="2" xfId="0" applyNumberFormat="1" applyFont="1" applyFill="1" applyBorder="1" applyAlignment="1">
      <alignment vertical="center"/>
    </xf>
    <xf numFmtId="165" fontId="17" fillId="4" borderId="2" xfId="0" applyNumberFormat="1" applyFont="1" applyFill="1" applyBorder="1" applyAlignment="1">
      <alignment vertical="center"/>
    </xf>
    <xf numFmtId="167" fontId="17" fillId="4" borderId="2" xfId="0" applyNumberFormat="1" applyFont="1" applyFill="1" applyBorder="1" applyAlignment="1">
      <alignment vertical="center"/>
    </xf>
    <xf numFmtId="2" fontId="17" fillId="4" borderId="2" xfId="0" applyNumberFormat="1" applyFont="1" applyFill="1" applyBorder="1" applyAlignment="1">
      <alignment vertical="center"/>
    </xf>
    <xf numFmtId="167" fontId="17" fillId="7" borderId="2" xfId="0" applyNumberFormat="1" applyFont="1" applyFill="1" applyBorder="1" applyAlignment="1">
      <alignment vertical="center"/>
    </xf>
    <xf numFmtId="7" fontId="17" fillId="4" borderId="5" xfId="0" applyNumberFormat="1" applyFont="1" applyFill="1" applyBorder="1" applyAlignment="1">
      <alignment vertical="center"/>
    </xf>
    <xf numFmtId="165" fontId="17" fillId="4" borderId="5" xfId="0" applyNumberFormat="1" applyFont="1" applyFill="1" applyBorder="1" applyAlignment="1">
      <alignment vertical="center"/>
    </xf>
    <xf numFmtId="167" fontId="17" fillId="4" borderId="5" xfId="0" applyNumberFormat="1" applyFont="1" applyFill="1" applyBorder="1" applyAlignment="1">
      <alignment vertical="center"/>
    </xf>
    <xf numFmtId="2" fontId="17" fillId="4" borderId="5" xfId="0" applyNumberFormat="1" applyFont="1" applyFill="1" applyBorder="1" applyAlignment="1">
      <alignment vertical="center"/>
    </xf>
    <xf numFmtId="7" fontId="21" fillId="4" borderId="5" xfId="0" applyNumberFormat="1" applyFont="1" applyFill="1" applyBorder="1" applyAlignment="1">
      <alignment vertical="center"/>
    </xf>
    <xf numFmtId="0" fontId="21" fillId="4" borderId="5" xfId="0" applyNumberFormat="1" applyFont="1" applyFill="1" applyBorder="1" applyAlignment="1">
      <alignment vertical="center"/>
    </xf>
    <xf numFmtId="165" fontId="21" fillId="4" borderId="5" xfId="0" applyNumberFormat="1" applyFont="1" applyFill="1" applyBorder="1" applyAlignment="1">
      <alignment vertical="center"/>
    </xf>
    <xf numFmtId="167" fontId="21" fillId="4" borderId="5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1" applyNumberFormat="1" applyFont="1" applyAlignment="1">
      <alignment vertical="center"/>
    </xf>
    <xf numFmtId="7" fontId="15" fillId="0" borderId="0" xfId="2" applyNumberFormat="1" applyFont="1" applyAlignment="1">
      <alignment vertical="center"/>
    </xf>
    <xf numFmtId="7" fontId="15" fillId="0" borderId="0" xfId="2" applyNumberFormat="1" applyFont="1" applyFill="1" applyAlignment="1">
      <alignment vertical="center"/>
    </xf>
    <xf numFmtId="43" fontId="15" fillId="0" borderId="0" xfId="1" applyFont="1" applyFill="1" applyAlignment="1">
      <alignment vertical="center"/>
    </xf>
    <xf numFmtId="43" fontId="15" fillId="0" borderId="0" xfId="1" applyFont="1" applyAlignment="1">
      <alignment vertical="center"/>
    </xf>
    <xf numFmtId="0" fontId="14" fillId="0" borderId="0" xfId="0" applyFont="1" applyFill="1" applyAlignment="1">
      <alignment vertical="center"/>
    </xf>
    <xf numFmtId="44" fontId="14" fillId="0" borderId="0" xfId="2" applyFont="1" applyFill="1" applyAlignment="1">
      <alignment vertical="center"/>
    </xf>
    <xf numFmtId="43" fontId="14" fillId="0" borderId="0" xfId="1" applyFont="1" applyFill="1" applyAlignment="1">
      <alignment vertical="center"/>
    </xf>
    <xf numFmtId="165" fontId="14" fillId="0" borderId="0" xfId="1" applyNumberFormat="1" applyFont="1" applyAlignment="1">
      <alignment vertical="center"/>
    </xf>
    <xf numFmtId="4" fontId="14" fillId="0" borderId="0" xfId="2" applyNumberFormat="1" applyFont="1" applyAlignment="1">
      <alignment horizontal="left" vertical="center"/>
    </xf>
    <xf numFmtId="7" fontId="14" fillId="0" borderId="0" xfId="2" applyNumberFormat="1" applyFont="1" applyFill="1" applyAlignment="1">
      <alignment vertical="center"/>
    </xf>
    <xf numFmtId="4" fontId="14" fillId="0" borderId="0" xfId="1" applyNumberFormat="1" applyFont="1" applyAlignment="1">
      <alignment vertical="center"/>
    </xf>
    <xf numFmtId="7" fontId="54" fillId="0" borderId="0" xfId="2" applyNumberFormat="1" applyFont="1" applyFill="1" applyAlignment="1">
      <alignment horizontal="center" vertical="center"/>
    </xf>
    <xf numFmtId="43" fontId="54" fillId="0" borderId="0" xfId="1" applyFont="1" applyFill="1" applyAlignment="1">
      <alignment horizontal="center" vertical="center"/>
    </xf>
    <xf numFmtId="44" fontId="54" fillId="0" borderId="0" xfId="2" applyFont="1" applyFill="1" applyAlignment="1">
      <alignment horizontal="center" vertical="center"/>
    </xf>
    <xf numFmtId="43" fontId="54" fillId="0" borderId="0" xfId="1" applyFont="1" applyAlignment="1">
      <alignment horizontal="center" vertical="center"/>
    </xf>
    <xf numFmtId="44" fontId="54" fillId="0" borderId="0" xfId="2" applyFont="1" applyAlignment="1">
      <alignment horizontal="center" vertical="center"/>
    </xf>
    <xf numFmtId="164" fontId="21" fillId="4" borderId="2" xfId="2" applyNumberFormat="1" applyFont="1" applyFill="1" applyBorder="1" applyAlignment="1">
      <alignment vertical="center"/>
    </xf>
    <xf numFmtId="164" fontId="17" fillId="4" borderId="2" xfId="2" applyNumberFormat="1" applyFont="1" applyFill="1" applyBorder="1" applyAlignment="1">
      <alignment horizontal="right" vertical="center"/>
    </xf>
    <xf numFmtId="164" fontId="17" fillId="7" borderId="2" xfId="2" applyNumberFormat="1" applyFont="1" applyFill="1" applyBorder="1" applyAlignment="1">
      <alignment horizontal="right" vertical="center"/>
    </xf>
    <xf numFmtId="164" fontId="21" fillId="7" borderId="3" xfId="2" applyNumberFormat="1" applyFont="1" applyFill="1" applyBorder="1" applyAlignment="1">
      <alignment vertical="center"/>
    </xf>
    <xf numFmtId="164" fontId="17" fillId="7" borderId="4" xfId="0" applyNumberFormat="1" applyFont="1" applyFill="1" applyBorder="1" applyAlignment="1">
      <alignment vertical="center"/>
    </xf>
    <xf numFmtId="164" fontId="17" fillId="7" borderId="3" xfId="1" applyNumberFormat="1" applyFont="1" applyFill="1" applyBorder="1" applyAlignment="1">
      <alignment vertical="center"/>
    </xf>
    <xf numFmtId="164" fontId="17" fillId="7" borderId="3" xfId="2" applyNumberFormat="1" applyFont="1" applyFill="1" applyBorder="1" applyAlignment="1">
      <alignment horizontal="right" vertical="center"/>
    </xf>
    <xf numFmtId="164" fontId="21" fillId="4" borderId="9" xfId="2" applyNumberFormat="1" applyFont="1" applyFill="1" applyBorder="1" applyAlignment="1">
      <alignment vertical="center"/>
    </xf>
    <xf numFmtId="164" fontId="17" fillId="4" borderId="1" xfId="0" applyNumberFormat="1" applyFont="1" applyFill="1" applyBorder="1" applyAlignment="1">
      <alignment vertical="center"/>
    </xf>
    <xf numFmtId="164" fontId="17" fillId="4" borderId="2" xfId="1" applyNumberFormat="1" applyFont="1" applyFill="1" applyBorder="1" applyAlignment="1">
      <alignment vertical="center"/>
    </xf>
    <xf numFmtId="164" fontId="21" fillId="7" borderId="9" xfId="2" applyNumberFormat="1" applyFont="1" applyFill="1" applyBorder="1" applyAlignment="1">
      <alignment vertical="center"/>
    </xf>
    <xf numFmtId="164" fontId="21" fillId="7" borderId="4" xfId="2" applyNumberFormat="1" applyFont="1" applyFill="1" applyBorder="1" applyAlignment="1">
      <alignment vertical="center"/>
    </xf>
    <xf numFmtId="164" fontId="17" fillId="7" borderId="2" xfId="1" applyNumberFormat="1" applyFont="1" applyFill="1" applyBorder="1" applyAlignment="1">
      <alignment vertical="center"/>
    </xf>
    <xf numFmtId="164" fontId="21" fillId="7" borderId="1" xfId="2" applyNumberFormat="1" applyFont="1" applyFill="1" applyBorder="1" applyAlignment="1">
      <alignment vertical="center"/>
    </xf>
    <xf numFmtId="168" fontId="17" fillId="7" borderId="3" xfId="1" applyNumberFormat="1" applyFont="1" applyFill="1" applyBorder="1" applyAlignment="1">
      <alignment vertical="center"/>
    </xf>
    <xf numFmtId="168" fontId="17" fillId="4" borderId="2" xfId="1" applyNumberFormat="1" applyFont="1" applyFill="1" applyBorder="1" applyAlignment="1">
      <alignment vertical="center"/>
    </xf>
    <xf numFmtId="168" fontId="17" fillId="7" borderId="2" xfId="1" applyNumberFormat="1" applyFont="1" applyFill="1" applyBorder="1" applyAlignment="1">
      <alignment vertical="center"/>
    </xf>
    <xf numFmtId="9" fontId="14" fillId="7" borderId="0" xfId="3" applyFont="1" applyFill="1" applyAlignment="1">
      <alignment horizontal="center"/>
    </xf>
    <xf numFmtId="0" fontId="0" fillId="7" borderId="0" xfId="0" applyFill="1" applyAlignment="1">
      <alignment horizontal="center"/>
    </xf>
    <xf numFmtId="9" fontId="14" fillId="4" borderId="0" xfId="3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168" fontId="20" fillId="0" borderId="0" xfId="1" applyNumberFormat="1" applyFont="1" applyFill="1" applyBorder="1" applyAlignment="1">
      <alignment horizontal="right" vertical="center"/>
    </xf>
    <xf numFmtId="168" fontId="22" fillId="0" borderId="0" xfId="1" applyNumberFormat="1" applyFont="1" applyFill="1" applyAlignment="1">
      <alignment vertical="center"/>
    </xf>
    <xf numFmtId="168" fontId="17" fillId="3" borderId="15" xfId="0" applyNumberFormat="1" applyFont="1" applyFill="1" applyBorder="1" applyAlignment="1">
      <alignment vertical="center"/>
    </xf>
    <xf numFmtId="168" fontId="7" fillId="3" borderId="20" xfId="1" applyNumberFormat="1" applyFont="1" applyFill="1" applyBorder="1" applyAlignment="1">
      <alignment horizontal="center" vertical="center" wrapText="1"/>
    </xf>
    <xf numFmtId="168" fontId="17" fillId="7" borderId="1" xfId="0" applyNumberFormat="1" applyFont="1" applyFill="1" applyBorder="1" applyAlignment="1">
      <alignment vertical="center"/>
    </xf>
    <xf numFmtId="168" fontId="17" fillId="0" borderId="2" xfId="0" applyNumberFormat="1" applyFont="1" applyFill="1" applyBorder="1" applyAlignment="1">
      <alignment vertical="center"/>
    </xf>
    <xf numFmtId="168" fontId="17" fillId="3" borderId="2" xfId="0" applyNumberFormat="1" applyFont="1" applyFill="1" applyBorder="1" applyAlignment="1">
      <alignment vertical="center"/>
    </xf>
    <xf numFmtId="168" fontId="19" fillId="0" borderId="0" xfId="2" applyNumberFormat="1" applyFont="1" applyFill="1" applyBorder="1" applyAlignment="1">
      <alignment horizontal="right" vertical="center"/>
    </xf>
    <xf numFmtId="168" fontId="22" fillId="0" borderId="0" xfId="2" applyNumberFormat="1" applyFont="1" applyFill="1" applyAlignment="1">
      <alignment vertical="center"/>
    </xf>
    <xf numFmtId="168" fontId="17" fillId="7" borderId="4" xfId="0" applyNumberFormat="1" applyFont="1" applyFill="1" applyBorder="1" applyAlignment="1">
      <alignment vertical="center"/>
    </xf>
    <xf numFmtId="164" fontId="20" fillId="0" borderId="0" xfId="1" applyNumberFormat="1" applyFont="1" applyFill="1" applyBorder="1" applyAlignment="1">
      <alignment horizontal="right" vertical="center"/>
    </xf>
    <xf numFmtId="164" fontId="17" fillId="4" borderId="3" xfId="0" applyNumberFormat="1" applyFont="1" applyFill="1" applyBorder="1" applyAlignment="1">
      <alignment vertical="center"/>
    </xf>
    <xf numFmtId="0" fontId="0" fillId="7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44" fontId="14" fillId="0" borderId="0" xfId="2" applyFont="1" applyAlignment="1">
      <alignment horizontal="right" vertical="center"/>
    </xf>
    <xf numFmtId="2" fontId="14" fillId="0" borderId="0" xfId="1" applyNumberFormat="1" applyFont="1"/>
    <xf numFmtId="44" fontId="14" fillId="0" borderId="0" xfId="2" applyFont="1" applyAlignment="1">
      <alignment horizontal="left"/>
    </xf>
    <xf numFmtId="0" fontId="14" fillId="0" borderId="5" xfId="0" applyFont="1" applyBorder="1" applyAlignment="1">
      <alignment horizontal="left" vertical="center"/>
    </xf>
    <xf numFmtId="44" fontId="14" fillId="0" borderId="5" xfId="2" applyFont="1" applyBorder="1" applyAlignment="1">
      <alignment vertical="center"/>
    </xf>
    <xf numFmtId="2" fontId="14" fillId="0" borderId="5" xfId="1" applyNumberFormat="1" applyFont="1" applyBorder="1" applyAlignment="1">
      <alignment vertical="center"/>
    </xf>
    <xf numFmtId="44" fontId="14" fillId="0" borderId="5" xfId="2" applyFont="1" applyBorder="1" applyAlignment="1">
      <alignment horizontal="left" vertical="center"/>
    </xf>
    <xf numFmtId="2" fontId="14" fillId="0" borderId="5" xfId="1" applyNumberFormat="1" applyFont="1" applyBorder="1"/>
    <xf numFmtId="44" fontId="14" fillId="0" borderId="5" xfId="2" applyFont="1" applyBorder="1" applyAlignment="1">
      <alignment horizontal="left"/>
    </xf>
    <xf numFmtId="44" fontId="30" fillId="0" borderId="0" xfId="2" applyFont="1" applyAlignment="1">
      <alignment horizontal="right" vertical="center"/>
    </xf>
    <xf numFmtId="44" fontId="30" fillId="0" borderId="0" xfId="2" applyFont="1" applyAlignment="1">
      <alignment horizontal="left"/>
    </xf>
    <xf numFmtId="0" fontId="0" fillId="0" borderId="0" xfId="0" applyFill="1" applyBorder="1" applyAlignment="1">
      <alignment horizontal="right"/>
    </xf>
    <xf numFmtId="44" fontId="0" fillId="0" borderId="0" xfId="2" applyFont="1" applyFill="1" applyBorder="1" applyAlignment="1">
      <alignment horizontal="right"/>
    </xf>
    <xf numFmtId="44" fontId="37" fillId="0" borderId="0" xfId="2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38" fillId="0" borderId="0" xfId="2" applyNumberFormat="1" applyFont="1" applyAlignment="1">
      <alignment vertical="center"/>
    </xf>
    <xf numFmtId="7" fontId="56" fillId="0" borderId="0" xfId="2" applyNumberFormat="1" applyFont="1" applyFill="1" applyAlignment="1">
      <alignment vertical="center"/>
    </xf>
    <xf numFmtId="44" fontId="57" fillId="0" borderId="0" xfId="2" applyFont="1" applyAlignment="1">
      <alignment horizontal="center" vertical="center"/>
    </xf>
    <xf numFmtId="44" fontId="58" fillId="0" borderId="0" xfId="2" applyFont="1" applyAlignment="1">
      <alignment horizontal="center" vertical="center"/>
    </xf>
    <xf numFmtId="0" fontId="42" fillId="0" borderId="0" xfId="2" applyNumberFormat="1" applyFont="1" applyFill="1" applyBorder="1" applyAlignment="1">
      <alignment horizontal="left"/>
    </xf>
    <xf numFmtId="3" fontId="16" fillId="3" borderId="2" xfId="1" applyNumberFormat="1" applyFont="1" applyFill="1" applyBorder="1" applyAlignment="1">
      <alignment horizontal="center" vertical="center"/>
    </xf>
    <xf numFmtId="3" fontId="16" fillId="0" borderId="2" xfId="1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4" fontId="14" fillId="0" borderId="0" xfId="2" applyNumberFormat="1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4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" fontId="16" fillId="3" borderId="4" xfId="0" applyNumberFormat="1" applyFont="1" applyFill="1" applyBorder="1" applyAlignment="1">
      <alignment horizontal="center" vertical="center" wrapText="1"/>
    </xf>
    <xf numFmtId="44" fontId="17" fillId="3" borderId="5" xfId="0" applyNumberFormat="1" applyFont="1" applyFill="1" applyBorder="1" applyAlignment="1">
      <alignment vertical="center"/>
    </xf>
    <xf numFmtId="164" fontId="17" fillId="3" borderId="3" xfId="0" applyNumberFormat="1" applyFont="1" applyFill="1" applyBorder="1" applyAlignment="1">
      <alignment vertical="center"/>
    </xf>
    <xf numFmtId="44" fontId="57" fillId="0" borderId="10" xfId="2" applyFont="1" applyBorder="1" applyAlignment="1">
      <alignment horizontal="right" vertical="center"/>
    </xf>
    <xf numFmtId="2" fontId="17" fillId="3" borderId="10" xfId="1" applyNumberFormat="1" applyFont="1" applyFill="1" applyBorder="1" applyAlignment="1">
      <alignment horizontal="right" vertical="center"/>
    </xf>
    <xf numFmtId="7" fontId="62" fillId="0" borderId="10" xfId="2" applyNumberFormat="1" applyFont="1" applyBorder="1" applyAlignment="1">
      <alignment horizontal="right" vertical="center"/>
    </xf>
    <xf numFmtId="44" fontId="58" fillId="0" borderId="23" xfId="2" applyFont="1" applyBorder="1" applyAlignment="1">
      <alignment horizontal="right" vertical="center"/>
    </xf>
    <xf numFmtId="44" fontId="58" fillId="3" borderId="10" xfId="2" applyFont="1" applyFill="1" applyBorder="1" applyAlignment="1">
      <alignment horizontal="right" vertical="center"/>
    </xf>
    <xf numFmtId="44" fontId="58" fillId="0" borderId="10" xfId="2" applyFont="1" applyBorder="1" applyAlignment="1">
      <alignment horizontal="right" vertical="center"/>
    </xf>
    <xf numFmtId="2" fontId="21" fillId="3" borderId="10" xfId="1" applyNumberFormat="1" applyFont="1" applyFill="1" applyBorder="1" applyAlignment="1">
      <alignment horizontal="right" vertical="center"/>
    </xf>
    <xf numFmtId="44" fontId="24" fillId="0" borderId="10" xfId="2" applyFont="1" applyFill="1" applyBorder="1" applyAlignment="1">
      <alignment horizontal="right" vertical="center"/>
    </xf>
    <xf numFmtId="164" fontId="39" fillId="3" borderId="23" xfId="2" applyNumberFormat="1" applyFont="1" applyFill="1" applyBorder="1" applyAlignment="1">
      <alignment vertical="center"/>
    </xf>
    <xf numFmtId="7" fontId="40" fillId="0" borderId="23" xfId="2" applyNumberFormat="1" applyFont="1" applyBorder="1" applyAlignment="1">
      <alignment vertical="center"/>
    </xf>
    <xf numFmtId="164" fontId="59" fillId="0" borderId="3" xfId="2" applyNumberFormat="1" applyFont="1" applyBorder="1" applyAlignment="1">
      <alignment horizontal="right" vertical="center"/>
    </xf>
    <xf numFmtId="0" fontId="47" fillId="0" borderId="0" xfId="0" applyFont="1" applyFill="1" applyBorder="1" applyAlignment="1">
      <alignment horizontal="right" vertical="center"/>
    </xf>
    <xf numFmtId="164" fontId="38" fillId="0" borderId="23" xfId="2" applyNumberFormat="1" applyFont="1" applyBorder="1" applyAlignment="1">
      <alignment vertical="center"/>
    </xf>
    <xf numFmtId="164" fontId="59" fillId="0" borderId="23" xfId="2" applyNumberFormat="1" applyFont="1" applyBorder="1" applyAlignment="1">
      <alignment vertical="center"/>
    </xf>
    <xf numFmtId="0" fontId="39" fillId="0" borderId="0" xfId="0" applyFont="1" applyFill="1" applyBorder="1" applyAlignment="1">
      <alignment horizontal="right" vertical="center"/>
    </xf>
    <xf numFmtId="2" fontId="43" fillId="0" borderId="0" xfId="1" applyNumberFormat="1" applyFont="1" applyFill="1" applyBorder="1" applyAlignment="1">
      <alignment vertical="center"/>
    </xf>
    <xf numFmtId="164" fontId="39" fillId="0" borderId="0" xfId="2" applyNumberFormat="1" applyFont="1" applyFill="1" applyBorder="1" applyAlignment="1">
      <alignment vertical="center"/>
    </xf>
    <xf numFmtId="0" fontId="16" fillId="3" borderId="5" xfId="0" applyNumberFormat="1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168" fontId="16" fillId="3" borderId="5" xfId="1" applyNumberFormat="1" applyFont="1" applyFill="1" applyBorder="1" applyAlignment="1">
      <alignment horizontal="center" vertical="center"/>
    </xf>
    <xf numFmtId="7" fontId="17" fillId="3" borderId="3" xfId="0" applyNumberFormat="1" applyFont="1" applyFill="1" applyBorder="1" applyAlignment="1">
      <alignment vertical="center"/>
    </xf>
    <xf numFmtId="0" fontId="50" fillId="0" borderId="18" xfId="2" applyNumberFormat="1" applyFont="1" applyFill="1" applyBorder="1" applyAlignment="1">
      <alignment horizontal="left" vertical="center"/>
    </xf>
    <xf numFmtId="0" fontId="37" fillId="0" borderId="0" xfId="2" applyNumberFormat="1" applyFont="1" applyBorder="1" applyAlignment="1">
      <alignment horizontal="left"/>
    </xf>
    <xf numFmtId="49" fontId="37" fillId="0" borderId="0" xfId="2" applyNumberFormat="1" applyFont="1" applyFill="1" applyBorder="1" applyAlignment="1">
      <alignment horizontal="right" vertical="center"/>
    </xf>
    <xf numFmtId="44" fontId="14" fillId="0" borderId="0" xfId="0" applyNumberFormat="1" applyFont="1" applyFill="1" applyBorder="1" applyAlignment="1">
      <alignment horizontal="left"/>
    </xf>
    <xf numFmtId="0" fontId="37" fillId="0" borderId="15" xfId="2" applyNumberFormat="1" applyFont="1" applyFill="1" applyBorder="1" applyAlignment="1">
      <alignment horizontal="left"/>
    </xf>
    <xf numFmtId="0" fontId="37" fillId="0" borderId="0" xfId="2" applyNumberFormat="1" applyFont="1" applyFill="1" applyBorder="1" applyAlignment="1">
      <alignment horizontal="left"/>
    </xf>
    <xf numFmtId="44" fontId="0" fillId="0" borderId="0" xfId="2" applyFont="1" applyBorder="1" applyAlignment="1"/>
    <xf numFmtId="44" fontId="4" fillId="0" borderId="0" xfId="2" applyFont="1" applyBorder="1" applyAlignment="1"/>
    <xf numFmtId="0" fontId="37" fillId="0" borderId="0" xfId="2" applyNumberFormat="1" applyFont="1" applyBorder="1" applyAlignment="1">
      <alignment horizontal="right"/>
    </xf>
    <xf numFmtId="0" fontId="37" fillId="0" borderId="0" xfId="2" applyNumberFormat="1" applyFont="1" applyBorder="1" applyAlignment="1"/>
    <xf numFmtId="0" fontId="50" fillId="0" borderId="18" xfId="2" applyNumberFormat="1" applyFont="1" applyFill="1" applyBorder="1" applyAlignment="1">
      <alignment horizontal="right" vertical="center" indent="1"/>
    </xf>
    <xf numFmtId="170" fontId="65" fillId="7" borderId="0" xfId="0" applyNumberFormat="1" applyFont="1" applyFill="1" applyBorder="1" applyAlignment="1"/>
    <xf numFmtId="49" fontId="65" fillId="7" borderId="18" xfId="0" applyNumberFormat="1" applyFont="1" applyFill="1" applyBorder="1" applyAlignment="1">
      <alignment horizontal="left"/>
    </xf>
    <xf numFmtId="7" fontId="55" fillId="0" borderId="0" xfId="2" applyNumberFormat="1" applyFont="1" applyBorder="1" applyAlignment="1">
      <alignment horizontal="right" vertical="center"/>
    </xf>
    <xf numFmtId="0" fontId="61" fillId="0" borderId="0" xfId="0" applyFont="1" applyFill="1" applyAlignment="1">
      <alignment horizontal="center" vertical="center" wrapText="1"/>
    </xf>
    <xf numFmtId="44" fontId="17" fillId="0" borderId="2" xfId="0" applyNumberFormat="1" applyFont="1" applyBorder="1" applyAlignment="1">
      <alignment vertical="center"/>
    </xf>
    <xf numFmtId="0" fontId="16" fillId="3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50" fillId="9" borderId="0" xfId="0" applyFont="1" applyFill="1" applyBorder="1" applyAlignment="1">
      <alignment horizontal="left" vertical="top"/>
    </xf>
    <xf numFmtId="0" fontId="67" fillId="9" borderId="0" xfId="0" applyFont="1" applyFill="1" applyBorder="1" applyAlignment="1">
      <alignment horizontal="left" vertical="top"/>
    </xf>
    <xf numFmtId="0" fontId="0" fillId="9" borderId="0" xfId="0" applyFill="1" applyBorder="1" applyAlignment="1">
      <alignment horizontal="left" vertical="top"/>
    </xf>
    <xf numFmtId="0" fontId="68" fillId="9" borderId="0" xfId="0" applyFont="1" applyFill="1" applyBorder="1" applyAlignment="1">
      <alignment horizontal="left"/>
    </xf>
    <xf numFmtId="0" fontId="70" fillId="9" borderId="0" xfId="0" applyFont="1" applyFill="1" applyBorder="1" applyAlignment="1">
      <alignment horizontal="left"/>
    </xf>
    <xf numFmtId="0" fontId="70" fillId="9" borderId="20" xfId="0" applyFont="1" applyFill="1" applyBorder="1" applyAlignment="1">
      <alignment horizontal="left" vertical="top"/>
    </xf>
    <xf numFmtId="0" fontId="70" fillId="9" borderId="0" xfId="0" applyFont="1" applyFill="1" applyBorder="1" applyAlignment="1">
      <alignment horizontal="left" vertical="top"/>
    </xf>
    <xf numFmtId="0" fontId="67" fillId="9" borderId="0" xfId="0" applyFont="1" applyFill="1" applyBorder="1" applyAlignment="1">
      <alignment horizontal="left" wrapText="1"/>
    </xf>
    <xf numFmtId="0" fontId="67" fillId="9" borderId="0" xfId="0" applyFont="1" applyFill="1" applyBorder="1" applyAlignment="1">
      <alignment horizontal="center" wrapText="1"/>
    </xf>
    <xf numFmtId="0" fontId="71" fillId="9" borderId="0" xfId="0" applyFont="1" applyFill="1" applyBorder="1" applyAlignment="1">
      <alignment horizontal="right" vertical="center"/>
    </xf>
    <xf numFmtId="0" fontId="14" fillId="9" borderId="0" xfId="0" applyFont="1" applyFill="1" applyBorder="1" applyAlignment="1">
      <alignment horizontal="left" vertical="center"/>
    </xf>
    <xf numFmtId="0" fontId="67" fillId="9" borderId="5" xfId="0" applyFont="1" applyFill="1" applyBorder="1" applyAlignment="1">
      <alignment horizontal="left" vertical="top"/>
    </xf>
    <xf numFmtId="0" fontId="61" fillId="4" borderId="0" xfId="0" applyFont="1" applyFill="1" applyAlignment="1">
      <alignment horizontal="center" vertical="center" wrapText="1"/>
    </xf>
    <xf numFmtId="0" fontId="22" fillId="4" borderId="0" xfId="0" applyFont="1" applyFill="1" applyBorder="1" applyAlignment="1">
      <alignment vertical="center"/>
    </xf>
    <xf numFmtId="0" fontId="22" fillId="4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0" fontId="2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74" fillId="9" borderId="0" xfId="0" applyFont="1" applyFill="1" applyBorder="1" applyAlignment="1">
      <alignment horizontal="center" vertical="center"/>
    </xf>
    <xf numFmtId="0" fontId="76" fillId="9" borderId="0" xfId="0" applyFont="1" applyFill="1" applyBorder="1" applyAlignment="1">
      <alignment horizontal="center" vertical="center"/>
    </xf>
    <xf numFmtId="0" fontId="76" fillId="9" borderId="15" xfId="0" applyFont="1" applyFill="1" applyBorder="1" applyAlignment="1">
      <alignment horizontal="center" vertical="center"/>
    </xf>
    <xf numFmtId="0" fontId="77" fillId="9" borderId="0" xfId="0" applyFont="1" applyFill="1" applyBorder="1" applyAlignment="1">
      <alignment horizontal="left"/>
    </xf>
    <xf numFmtId="0" fontId="78" fillId="9" borderId="0" xfId="0" applyFont="1" applyFill="1" applyBorder="1" applyAlignment="1"/>
    <xf numFmtId="0" fontId="69" fillId="9" borderId="0" xfId="0" applyFont="1" applyFill="1" applyBorder="1" applyAlignment="1">
      <alignment horizontal="left"/>
    </xf>
    <xf numFmtId="0" fontId="77" fillId="9" borderId="20" xfId="0" applyFont="1" applyFill="1" applyBorder="1" applyAlignment="1">
      <alignment horizontal="left" vertical="center"/>
    </xf>
    <xf numFmtId="0" fontId="78" fillId="9" borderId="20" xfId="0" applyFont="1" applyFill="1" applyBorder="1" applyAlignment="1">
      <alignment vertical="center"/>
    </xf>
    <xf numFmtId="0" fontId="79" fillId="9" borderId="20" xfId="0" applyFont="1" applyFill="1" applyBorder="1" applyAlignment="1">
      <alignment horizontal="left" vertical="top"/>
    </xf>
    <xf numFmtId="0" fontId="69" fillId="9" borderId="20" xfId="0" applyFont="1" applyFill="1" applyBorder="1" applyAlignment="1">
      <alignment horizontal="left" vertical="top"/>
    </xf>
    <xf numFmtId="0" fontId="77" fillId="9" borderId="0" xfId="0" applyFont="1" applyFill="1" applyBorder="1" applyAlignment="1">
      <alignment horizontal="left" vertical="center"/>
    </xf>
    <xf numFmtId="0" fontId="78" fillId="9" borderId="0" xfId="0" applyFont="1" applyFill="1" applyBorder="1" applyAlignment="1">
      <alignment vertical="center"/>
    </xf>
    <xf numFmtId="0" fontId="79" fillId="9" borderId="0" xfId="0" applyFont="1" applyFill="1" applyBorder="1" applyAlignment="1">
      <alignment horizontal="left" vertical="top"/>
    </xf>
    <xf numFmtId="0" fontId="69" fillId="9" borderId="0" xfId="0" applyFont="1" applyFill="1" applyBorder="1" applyAlignment="1">
      <alignment horizontal="left" vertical="top"/>
    </xf>
    <xf numFmtId="0" fontId="70" fillId="9" borderId="0" xfId="0" applyFont="1" applyFill="1" applyBorder="1" applyAlignment="1">
      <alignment horizontal="center" vertical="top"/>
    </xf>
    <xf numFmtId="14" fontId="78" fillId="9" borderId="0" xfId="0" applyNumberFormat="1" applyFont="1" applyFill="1" applyBorder="1" applyAlignment="1">
      <alignment horizontal="left"/>
    </xf>
    <xf numFmtId="0" fontId="81" fillId="9" borderId="8" xfId="0" applyFont="1" applyFill="1" applyBorder="1" applyAlignment="1">
      <alignment horizontal="center"/>
    </xf>
    <xf numFmtId="0" fontId="81" fillId="9" borderId="5" xfId="0" applyFont="1" applyFill="1" applyBorder="1" applyAlignment="1">
      <alignment horizontal="center"/>
    </xf>
    <xf numFmtId="0" fontId="68" fillId="9" borderId="0" xfId="0" applyFont="1" applyFill="1" applyBorder="1" applyAlignment="1">
      <alignment horizontal="left" vertical="top"/>
    </xf>
    <xf numFmtId="0" fontId="77" fillId="9" borderId="15" xfId="0" applyFont="1" applyFill="1" applyBorder="1" applyAlignment="1">
      <alignment horizontal="left" vertical="center"/>
    </xf>
    <xf numFmtId="0" fontId="78" fillId="9" borderId="15" xfId="0" applyFont="1" applyFill="1" applyBorder="1" applyAlignment="1">
      <alignment vertical="center"/>
    </xf>
    <xf numFmtId="0" fontId="69" fillId="9" borderId="15" xfId="0" applyFont="1" applyFill="1" applyBorder="1" applyAlignment="1">
      <alignment horizontal="left" vertical="top"/>
    </xf>
    <xf numFmtId="0" fontId="68" fillId="9" borderId="15" xfId="0" applyFont="1" applyFill="1" applyBorder="1" applyAlignment="1">
      <alignment horizontal="left" vertical="top"/>
    </xf>
    <xf numFmtId="0" fontId="70" fillId="9" borderId="15" xfId="0" applyFont="1" applyFill="1" applyBorder="1" applyAlignment="1">
      <alignment horizontal="left" vertical="top"/>
    </xf>
    <xf numFmtId="44" fontId="69" fillId="9" borderId="0" xfId="0" applyNumberFormat="1" applyFont="1" applyFill="1" applyBorder="1" applyAlignment="1">
      <alignment horizontal="left"/>
    </xf>
    <xf numFmtId="0" fontId="77" fillId="9" borderId="0" xfId="0" applyFont="1" applyFill="1" applyBorder="1" applyAlignment="1">
      <alignment horizontal="right"/>
    </xf>
    <xf numFmtId="44" fontId="79" fillId="9" borderId="5" xfId="2" applyNumberFormat="1" applyFont="1" applyFill="1" applyBorder="1" applyAlignment="1">
      <alignment horizontal="left"/>
    </xf>
    <xf numFmtId="0" fontId="77" fillId="9" borderId="0" xfId="0" applyFont="1" applyFill="1" applyBorder="1" applyAlignment="1">
      <alignment horizontal="right" wrapText="1"/>
    </xf>
    <xf numFmtId="44" fontId="79" fillId="9" borderId="8" xfId="2" applyNumberFormat="1" applyFont="1" applyFill="1" applyBorder="1" applyAlignment="1">
      <alignment horizontal="left"/>
    </xf>
    <xf numFmtId="44" fontId="79" fillId="9" borderId="8" xfId="2" applyFont="1" applyFill="1" applyBorder="1" applyAlignment="1">
      <alignment horizontal="left"/>
    </xf>
    <xf numFmtId="0" fontId="82" fillId="9" borderId="20" xfId="0" applyFont="1" applyFill="1" applyBorder="1" applyAlignment="1">
      <alignment horizontal="right" vertical="top"/>
    </xf>
    <xf numFmtId="44" fontId="70" fillId="9" borderId="20" xfId="2" applyFont="1" applyFill="1" applyBorder="1" applyAlignment="1">
      <alignment horizontal="left" vertical="top"/>
    </xf>
    <xf numFmtId="0" fontId="78" fillId="9" borderId="15" xfId="0" applyFont="1" applyFill="1" applyBorder="1" applyAlignment="1">
      <alignment horizontal="right" vertical="top"/>
    </xf>
    <xf numFmtId="0" fontId="69" fillId="9" borderId="0" xfId="0" applyFont="1" applyFill="1" applyBorder="1" applyAlignment="1">
      <alignment horizontal="center" vertical="center"/>
    </xf>
    <xf numFmtId="0" fontId="83" fillId="9" borderId="0" xfId="0" applyFont="1" applyFill="1" applyBorder="1" applyAlignment="1">
      <alignment horizontal="center" vertical="center"/>
    </xf>
    <xf numFmtId="0" fontId="84" fillId="9" borderId="0" xfId="0" applyFont="1" applyFill="1" applyBorder="1" applyAlignment="1">
      <alignment horizontal="right"/>
    </xf>
    <xf numFmtId="0" fontId="83" fillId="9" borderId="0" xfId="0" applyFont="1" applyFill="1" applyBorder="1" applyAlignment="1">
      <alignment horizontal="center" vertical="center" wrapText="1"/>
    </xf>
    <xf numFmtId="0" fontId="78" fillId="9" borderId="0" xfId="0" applyFont="1" applyFill="1" applyBorder="1" applyAlignment="1">
      <alignment horizontal="left"/>
    </xf>
    <xf numFmtId="0" fontId="69" fillId="9" borderId="0" xfId="0" applyFont="1" applyFill="1" applyBorder="1" applyAlignment="1">
      <alignment horizontal="left" wrapText="1"/>
    </xf>
    <xf numFmtId="0" fontId="77" fillId="9" borderId="0" xfId="2" applyNumberFormat="1" applyFont="1" applyFill="1" applyBorder="1" applyAlignment="1">
      <alignment horizontal="right"/>
    </xf>
    <xf numFmtId="44" fontId="77" fillId="9" borderId="0" xfId="2" applyNumberFormat="1" applyFont="1" applyFill="1" applyBorder="1" applyAlignment="1">
      <alignment horizontal="right" wrapText="1"/>
    </xf>
    <xf numFmtId="44" fontId="82" fillId="9" borderId="0" xfId="2" applyNumberFormat="1" applyFont="1" applyFill="1" applyBorder="1" applyAlignment="1">
      <alignment horizontal="right"/>
    </xf>
    <xf numFmtId="44" fontId="70" fillId="9" borderId="0" xfId="2" applyNumberFormat="1" applyFont="1" applyFill="1" applyBorder="1" applyAlignment="1">
      <alignment horizontal="left"/>
    </xf>
    <xf numFmtId="0" fontId="80" fillId="9" borderId="0" xfId="0" applyFont="1" applyFill="1" applyBorder="1" applyAlignment="1">
      <alignment horizontal="left" wrapText="1"/>
    </xf>
    <xf numFmtId="44" fontId="79" fillId="9" borderId="0" xfId="2" applyNumberFormat="1" applyFont="1" applyFill="1" applyBorder="1" applyAlignment="1">
      <alignment horizontal="left"/>
    </xf>
    <xf numFmtId="44" fontId="78" fillId="9" borderId="0" xfId="0" applyNumberFormat="1" applyFont="1" applyFill="1" applyBorder="1" applyAlignment="1">
      <alignment horizontal="right"/>
    </xf>
    <xf numFmtId="0" fontId="80" fillId="9" borderId="0" xfId="0" applyFont="1" applyFill="1" applyBorder="1" applyAlignment="1">
      <alignment horizontal="right"/>
    </xf>
    <xf numFmtId="0" fontId="78" fillId="9" borderId="0" xfId="0" applyFont="1" applyFill="1" applyBorder="1" applyAlignment="1">
      <alignment horizontal="left" vertical="top"/>
    </xf>
    <xf numFmtId="44" fontId="79" fillId="9" borderId="0" xfId="2" applyNumberFormat="1" applyFont="1" applyFill="1" applyBorder="1" applyAlignment="1">
      <alignment horizontal="left" vertical="top"/>
    </xf>
    <xf numFmtId="44" fontId="78" fillId="9" borderId="0" xfId="0" applyNumberFormat="1" applyFont="1" applyFill="1" applyBorder="1" applyAlignment="1">
      <alignment horizontal="right" vertical="top"/>
    </xf>
    <xf numFmtId="44" fontId="70" fillId="9" borderId="0" xfId="0" applyNumberFormat="1" applyFont="1" applyFill="1" applyBorder="1" applyAlignment="1">
      <alignment horizontal="left" vertical="top"/>
    </xf>
    <xf numFmtId="44" fontId="85" fillId="9" borderId="27" xfId="2" applyNumberFormat="1" applyFont="1" applyFill="1" applyBorder="1" applyAlignment="1">
      <alignment horizontal="left"/>
    </xf>
    <xf numFmtId="44" fontId="77" fillId="9" borderId="0" xfId="0" applyNumberFormat="1" applyFont="1" applyFill="1" applyBorder="1" applyAlignment="1">
      <alignment horizontal="right"/>
    </xf>
    <xf numFmtId="0" fontId="69" fillId="9" borderId="0" xfId="0" applyFont="1" applyFill="1" applyBorder="1" applyAlignment="1">
      <alignment horizontal="right" vertical="center"/>
    </xf>
    <xf numFmtId="0" fontId="70" fillId="9" borderId="0" xfId="0" applyFont="1" applyFill="1" applyBorder="1" applyAlignment="1">
      <alignment horizontal="left" vertical="center"/>
    </xf>
    <xf numFmtId="0" fontId="69" fillId="9" borderId="0" xfId="0" applyFont="1" applyFill="1" applyBorder="1" applyAlignment="1">
      <alignment horizontal="center" wrapText="1"/>
    </xf>
    <xf numFmtId="0" fontId="86" fillId="9" borderId="0" xfId="0" applyFont="1" applyFill="1" applyBorder="1" applyAlignment="1">
      <alignment horizontal="left"/>
    </xf>
    <xf numFmtId="0" fontId="67" fillId="9" borderId="5" xfId="0" applyFont="1" applyFill="1" applyBorder="1" applyAlignment="1">
      <alignment horizontal="left"/>
    </xf>
    <xf numFmtId="14" fontId="0" fillId="9" borderId="0" xfId="0" applyNumberFormat="1" applyFill="1" applyBorder="1" applyAlignment="1">
      <alignment horizontal="left"/>
    </xf>
    <xf numFmtId="14" fontId="0" fillId="9" borderId="5" xfId="0" applyNumberFormat="1" applyFill="1" applyBorder="1" applyAlignment="1">
      <alignment horizontal="center" vertical="top"/>
    </xf>
    <xf numFmtId="0" fontId="87" fillId="9" borderId="0" xfId="0" applyFont="1" applyFill="1" applyBorder="1" applyAlignment="1">
      <alignment vertical="top"/>
    </xf>
    <xf numFmtId="49" fontId="50" fillId="0" borderId="0" xfId="0" applyNumberFormat="1" applyFont="1" applyFill="1" applyBorder="1" applyAlignment="1">
      <alignment vertical="center"/>
    </xf>
    <xf numFmtId="2" fontId="4" fillId="0" borderId="0" xfId="1" applyNumberFormat="1" applyFont="1" applyAlignment="1">
      <alignment horizontal="right"/>
    </xf>
    <xf numFmtId="14" fontId="50" fillId="0" borderId="18" xfId="2" applyNumberFormat="1" applyFont="1" applyBorder="1" applyAlignment="1">
      <alignment horizontal="right" indent="1"/>
    </xf>
    <xf numFmtId="49" fontId="79" fillId="9" borderId="5" xfId="0" applyNumberFormat="1" applyFont="1" applyFill="1" applyBorder="1" applyAlignment="1">
      <alignment horizontal="center"/>
    </xf>
    <xf numFmtId="14" fontId="83" fillId="9" borderId="0" xfId="0" applyNumberFormat="1" applyFont="1" applyFill="1" applyBorder="1" applyAlignment="1">
      <alignment horizontal="center"/>
    </xf>
    <xf numFmtId="14" fontId="83" fillId="9" borderId="0" xfId="0" applyNumberFormat="1" applyFont="1" applyFill="1" applyBorder="1" applyAlignment="1">
      <alignment horizontal="left"/>
    </xf>
    <xf numFmtId="0" fontId="83" fillId="9" borderId="0" xfId="0" applyFont="1" applyFill="1" applyBorder="1" applyAlignment="1">
      <alignment horizontal="left"/>
    </xf>
    <xf numFmtId="0" fontId="83" fillId="9" borderId="0" xfId="0" applyNumberFormat="1" applyFont="1" applyFill="1" applyBorder="1" applyAlignment="1">
      <alignment horizontal="left"/>
    </xf>
    <xf numFmtId="0" fontId="83" fillId="9" borderId="0" xfId="0" applyFont="1" applyFill="1" applyBorder="1" applyAlignment="1">
      <alignment horizontal="right"/>
    </xf>
    <xf numFmtId="49" fontId="83" fillId="9" borderId="0" xfId="0" applyNumberFormat="1" applyFont="1" applyFill="1" applyBorder="1" applyAlignment="1">
      <alignment horizontal="left"/>
    </xf>
    <xf numFmtId="0" fontId="61" fillId="0" borderId="0" xfId="0" applyFont="1" applyFill="1" applyAlignment="1">
      <alignment horizontal="center" vertical="center"/>
    </xf>
    <xf numFmtId="0" fontId="17" fillId="3" borderId="8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88" fillId="3" borderId="2" xfId="0" applyNumberFormat="1" applyFont="1" applyFill="1" applyBorder="1" applyAlignment="1">
      <alignment horizontal="center" vertical="center" wrapText="1"/>
    </xf>
    <xf numFmtId="0" fontId="88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89" fillId="0" borderId="0" xfId="0" applyFont="1" applyAlignment="1">
      <alignment vertical="center"/>
    </xf>
    <xf numFmtId="0" fontId="9" fillId="0" borderId="0" xfId="0" applyFont="1"/>
    <xf numFmtId="0" fontId="89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164" fontId="50" fillId="0" borderId="0" xfId="3" applyNumberFormat="1" applyFont="1" applyFill="1" applyBorder="1" applyAlignment="1" applyProtection="1">
      <alignment vertical="center"/>
      <protection locked="0"/>
    </xf>
    <xf numFmtId="0" fontId="50" fillId="0" borderId="0" xfId="0" applyFont="1" applyFill="1" applyAlignment="1">
      <alignment horizontal="right" vertical="center"/>
    </xf>
    <xf numFmtId="0" fontId="88" fillId="3" borderId="2" xfId="0" applyNumberFormat="1" applyFont="1" applyFill="1" applyBorder="1" applyAlignment="1">
      <alignment horizontal="center" vertical="top" wrapText="1"/>
    </xf>
    <xf numFmtId="171" fontId="17" fillId="3" borderId="0" xfId="1" applyNumberFormat="1" applyFont="1" applyFill="1" applyBorder="1" applyAlignment="1">
      <alignment vertical="center"/>
    </xf>
    <xf numFmtId="164" fontId="59" fillId="3" borderId="23" xfId="1" applyNumberFormat="1" applyFont="1" applyFill="1" applyBorder="1" applyAlignment="1">
      <alignment vertical="center"/>
    </xf>
    <xf numFmtId="44" fontId="39" fillId="3" borderId="3" xfId="1" applyNumberFormat="1" applyFont="1" applyFill="1" applyBorder="1" applyAlignment="1">
      <alignment vertical="center"/>
    </xf>
    <xf numFmtId="44" fontId="44" fillId="0" borderId="3" xfId="2" applyNumberFormat="1" applyFont="1" applyBorder="1" applyAlignment="1">
      <alignment vertical="center"/>
    </xf>
    <xf numFmtId="7" fontId="65" fillId="5" borderId="26" xfId="2" applyNumberFormat="1" applyFont="1" applyFill="1" applyBorder="1" applyAlignment="1">
      <alignment vertical="center"/>
    </xf>
    <xf numFmtId="2" fontId="30" fillId="0" borderId="0" xfId="1" applyNumberFormat="1" applyFont="1" applyAlignment="1">
      <alignment horizontal="center"/>
    </xf>
    <xf numFmtId="2" fontId="0" fillId="0" borderId="0" xfId="1" applyNumberFormat="1" applyFont="1" applyAlignment="1">
      <alignment horizontal="center"/>
    </xf>
    <xf numFmtId="2" fontId="14" fillId="0" borderId="5" xfId="1" applyNumberFormat="1" applyFont="1" applyBorder="1" applyAlignment="1">
      <alignment horizontal="center"/>
    </xf>
    <xf numFmtId="2" fontId="14" fillId="0" borderId="0" xfId="1" applyNumberFormat="1" applyFont="1" applyAlignment="1">
      <alignment horizontal="center"/>
    </xf>
    <xf numFmtId="2" fontId="21" fillId="0" borderId="0" xfId="2" applyNumberFormat="1" applyFont="1" applyFill="1" applyBorder="1" applyAlignment="1">
      <alignment horizontal="right" vertical="center"/>
    </xf>
    <xf numFmtId="0" fontId="21" fillId="0" borderId="0" xfId="2" applyNumberFormat="1" applyFont="1" applyFill="1" applyBorder="1" applyAlignment="1">
      <alignment horizontal="right" vertical="center"/>
    </xf>
    <xf numFmtId="3" fontId="21" fillId="0" borderId="0" xfId="1" applyNumberFormat="1" applyFont="1" applyFill="1" applyBorder="1" applyAlignment="1">
      <alignment horizontal="right" vertical="center"/>
    </xf>
    <xf numFmtId="172" fontId="17" fillId="7" borderId="2" xfId="2" applyNumberFormat="1" applyFont="1" applyFill="1" applyBorder="1" applyAlignment="1">
      <alignment horizontal="right" vertical="center"/>
    </xf>
    <xf numFmtId="172" fontId="17" fillId="4" borderId="2" xfId="2" applyNumberFormat="1" applyFont="1" applyFill="1" applyBorder="1" applyAlignment="1">
      <alignment horizontal="right" vertical="center"/>
    </xf>
    <xf numFmtId="172" fontId="17" fillId="7" borderId="3" xfId="2" applyNumberFormat="1" applyFont="1" applyFill="1" applyBorder="1" applyAlignment="1">
      <alignment horizontal="right" vertical="center"/>
    </xf>
    <xf numFmtId="172" fontId="21" fillId="4" borderId="3" xfId="2" applyNumberFormat="1" applyFont="1" applyFill="1" applyBorder="1" applyAlignment="1">
      <alignment horizontal="right" vertical="center"/>
    </xf>
    <xf numFmtId="172" fontId="17" fillId="3" borderId="2" xfId="1" applyNumberFormat="1" applyFont="1" applyFill="1" applyBorder="1" applyAlignment="1">
      <alignment vertical="center"/>
    </xf>
    <xf numFmtId="172" fontId="17" fillId="0" borderId="2" xfId="1" applyNumberFormat="1" applyFont="1" applyFill="1" applyBorder="1" applyAlignment="1">
      <alignment vertical="center"/>
    </xf>
    <xf numFmtId="172" fontId="17" fillId="3" borderId="2" xfId="0" applyNumberFormat="1" applyFont="1" applyFill="1" applyBorder="1" applyAlignment="1">
      <alignment vertical="center"/>
    </xf>
    <xf numFmtId="172" fontId="17" fillId="0" borderId="2" xfId="0" applyNumberFormat="1" applyFont="1" applyFill="1" applyBorder="1" applyAlignment="1">
      <alignment vertical="center"/>
    </xf>
    <xf numFmtId="9" fontId="49" fillId="4" borderId="8" xfId="3" applyFont="1" applyFill="1" applyBorder="1" applyAlignment="1">
      <alignment horizontal="center" vertical="center"/>
    </xf>
    <xf numFmtId="164" fontId="26" fillId="4" borderId="5" xfId="2" applyNumberFormat="1" applyFont="1" applyFill="1" applyBorder="1" applyAlignment="1">
      <alignment vertical="center"/>
    </xf>
    <xf numFmtId="173" fontId="17" fillId="7" borderId="4" xfId="2" applyNumberFormat="1" applyFont="1" applyFill="1" applyBorder="1" applyAlignment="1">
      <alignment horizontal="right" vertical="center"/>
    </xf>
    <xf numFmtId="173" fontId="17" fillId="4" borderId="2" xfId="2" applyNumberFormat="1" applyFont="1" applyFill="1" applyBorder="1" applyAlignment="1">
      <alignment horizontal="right" vertical="center"/>
    </xf>
    <xf numFmtId="173" fontId="17" fillId="7" borderId="2" xfId="2" applyNumberFormat="1" applyFont="1" applyFill="1" applyBorder="1" applyAlignment="1">
      <alignment horizontal="right" vertical="center"/>
    </xf>
    <xf numFmtId="173" fontId="17" fillId="7" borderId="1" xfId="2" applyNumberFormat="1" applyFont="1" applyFill="1" applyBorder="1" applyAlignment="1">
      <alignment horizontal="right" vertical="center"/>
    </xf>
    <xf numFmtId="173" fontId="17" fillId="3" borderId="2" xfId="2" applyNumberFormat="1" applyFont="1" applyFill="1" applyBorder="1" applyAlignment="1">
      <alignment vertical="center"/>
    </xf>
    <xf numFmtId="173" fontId="17" fillId="3" borderId="2" xfId="1" applyNumberFormat="1" applyFont="1" applyFill="1" applyBorder="1" applyAlignment="1">
      <alignment vertical="center"/>
    </xf>
    <xf numFmtId="173" fontId="17" fillId="0" borderId="2" xfId="2" applyNumberFormat="1" applyFont="1" applyFill="1" applyBorder="1" applyAlignment="1">
      <alignment vertical="center"/>
    </xf>
    <xf numFmtId="173" fontId="17" fillId="0" borderId="2" xfId="1" applyNumberFormat="1" applyFont="1" applyFill="1" applyBorder="1" applyAlignment="1">
      <alignment vertical="center"/>
    </xf>
    <xf numFmtId="0" fontId="7" fillId="4" borderId="28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/>
    </xf>
    <xf numFmtId="44" fontId="7" fillId="4" borderId="28" xfId="2" applyFont="1" applyFill="1" applyBorder="1" applyAlignment="1">
      <alignment horizontal="center" vertical="center" wrapText="1"/>
    </xf>
    <xf numFmtId="44" fontId="14" fillId="0" borderId="2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44" fontId="14" fillId="0" borderId="2" xfId="2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right" indent="1"/>
    </xf>
    <xf numFmtId="1" fontId="88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91" fillId="0" borderId="19" xfId="2" applyNumberFormat="1" applyFont="1" applyFill="1" applyBorder="1" applyAlignment="1">
      <alignment horizontal="left" vertical="center" wrapText="1"/>
    </xf>
    <xf numFmtId="0" fontId="91" fillId="0" borderId="17" xfId="2" applyNumberFormat="1" applyFont="1" applyFill="1" applyBorder="1" applyAlignment="1">
      <alignment horizontal="left"/>
    </xf>
    <xf numFmtId="0" fontId="9" fillId="0" borderId="15" xfId="0" applyFont="1" applyFill="1" applyBorder="1" applyAlignment="1">
      <alignment horizontal="right"/>
    </xf>
    <xf numFmtId="164" fontId="21" fillId="4" borderId="2" xfId="0" applyNumberFormat="1" applyFont="1" applyFill="1" applyBorder="1" applyAlignment="1">
      <alignment vertical="center"/>
    </xf>
    <xf numFmtId="4" fontId="17" fillId="3" borderId="7" xfId="2" applyNumberFormat="1" applyFont="1" applyFill="1" applyBorder="1" applyAlignment="1">
      <alignment horizontal="right" vertical="center"/>
    </xf>
    <xf numFmtId="7" fontId="21" fillId="3" borderId="8" xfId="2" applyNumberFormat="1" applyFont="1" applyFill="1" applyBorder="1" applyAlignment="1">
      <alignment vertical="center"/>
    </xf>
    <xf numFmtId="164" fontId="17" fillId="4" borderId="0" xfId="0" applyNumberFormat="1" applyFont="1" applyFill="1" applyBorder="1" applyAlignment="1">
      <alignment vertical="center"/>
    </xf>
    <xf numFmtId="7" fontId="17" fillId="4" borderId="23" xfId="2" applyNumberFormat="1" applyFont="1" applyFill="1" applyBorder="1" applyAlignment="1">
      <alignment vertical="center"/>
    </xf>
    <xf numFmtId="0" fontId="17" fillId="4" borderId="10" xfId="1" applyNumberFormat="1" applyFont="1" applyFill="1" applyBorder="1" applyAlignment="1">
      <alignment vertical="center"/>
    </xf>
    <xf numFmtId="7" fontId="17" fillId="4" borderId="10" xfId="2" applyNumberFormat="1" applyFont="1" applyFill="1" applyBorder="1" applyAlignment="1">
      <alignment vertical="center"/>
    </xf>
    <xf numFmtId="2" fontId="17" fillId="4" borderId="10" xfId="2" applyNumberFormat="1" applyFont="1" applyFill="1" applyBorder="1" applyAlignment="1">
      <alignment vertical="center"/>
    </xf>
    <xf numFmtId="0" fontId="17" fillId="4" borderId="10" xfId="2" applyNumberFormat="1" applyFont="1" applyFill="1" applyBorder="1" applyAlignment="1">
      <alignment vertical="center"/>
    </xf>
    <xf numFmtId="1" fontId="17" fillId="4" borderId="10" xfId="2" applyNumberFormat="1" applyFont="1" applyFill="1" applyBorder="1" applyAlignment="1">
      <alignment vertical="center"/>
    </xf>
    <xf numFmtId="169" fontId="17" fillId="4" borderId="10" xfId="1" applyNumberFormat="1" applyFont="1" applyFill="1" applyBorder="1" applyAlignment="1">
      <alignment vertical="center"/>
    </xf>
    <xf numFmtId="7" fontId="21" fillId="7" borderId="3" xfId="2" applyNumberFormat="1" applyFont="1" applyFill="1" applyBorder="1" applyAlignment="1">
      <alignment vertical="center"/>
    </xf>
    <xf numFmtId="168" fontId="17" fillId="7" borderId="3" xfId="2" applyNumberFormat="1" applyFont="1" applyFill="1" applyBorder="1" applyAlignment="1">
      <alignment vertical="center"/>
    </xf>
    <xf numFmtId="44" fontId="17" fillId="4" borderId="0" xfId="0" applyNumberFormat="1" applyFont="1" applyFill="1" applyBorder="1" applyAlignment="1">
      <alignment vertical="center"/>
    </xf>
    <xf numFmtId="44" fontId="17" fillId="3" borderId="8" xfId="2" applyFont="1" applyFill="1" applyBorder="1" applyAlignment="1">
      <alignment vertical="center"/>
    </xf>
    <xf numFmtId="0" fontId="17" fillId="3" borderId="8" xfId="0" applyNumberFormat="1" applyFont="1" applyFill="1" applyBorder="1" applyAlignment="1">
      <alignment vertical="center"/>
    </xf>
    <xf numFmtId="7" fontId="17" fillId="3" borderId="8" xfId="0" applyNumberFormat="1" applyFont="1" applyFill="1" applyBorder="1" applyAlignment="1">
      <alignment vertical="center"/>
    </xf>
    <xf numFmtId="165" fontId="17" fillId="3" borderId="8" xfId="0" applyNumberFormat="1" applyFont="1" applyFill="1" applyBorder="1" applyAlignment="1">
      <alignment vertical="center"/>
    </xf>
    <xf numFmtId="167" fontId="17" fillId="3" borderId="8" xfId="0" applyNumberFormat="1" applyFont="1" applyFill="1" applyBorder="1" applyAlignment="1">
      <alignment vertical="center"/>
    </xf>
    <xf numFmtId="2" fontId="17" fillId="3" borderId="8" xfId="0" applyNumberFormat="1" applyFont="1" applyFill="1" applyBorder="1" applyAlignment="1">
      <alignment vertical="center"/>
    </xf>
    <xf numFmtId="7" fontId="17" fillId="3" borderId="8" xfId="2" applyNumberFormat="1" applyFont="1" applyFill="1" applyBorder="1" applyAlignment="1">
      <alignment vertical="center"/>
    </xf>
    <xf numFmtId="0" fontId="17" fillId="3" borderId="8" xfId="2" applyNumberFormat="1" applyFont="1" applyFill="1" applyBorder="1" applyAlignment="1">
      <alignment vertical="center"/>
    </xf>
    <xf numFmtId="1" fontId="17" fillId="3" borderId="8" xfId="2" applyNumberFormat="1" applyFont="1" applyFill="1" applyBorder="1" applyAlignment="1">
      <alignment vertical="center"/>
    </xf>
    <xf numFmtId="2" fontId="17" fillId="3" borderId="8" xfId="2" applyNumberFormat="1" applyFont="1" applyFill="1" applyBorder="1" applyAlignment="1">
      <alignment vertical="center"/>
    </xf>
    <xf numFmtId="3" fontId="17" fillId="3" borderId="8" xfId="1" applyNumberFormat="1" applyFont="1" applyFill="1" applyBorder="1" applyAlignment="1">
      <alignment vertical="center"/>
    </xf>
    <xf numFmtId="7" fontId="21" fillId="0" borderId="0" xfId="0" applyNumberFormat="1" applyFont="1" applyFill="1" applyBorder="1" applyAlignment="1" applyProtection="1">
      <alignment horizontal="right" vertical="center"/>
      <protection locked="0"/>
    </xf>
    <xf numFmtId="7" fontId="53" fillId="0" borderId="0" xfId="0" applyNumberFormat="1" applyFont="1" applyFill="1" applyBorder="1" applyAlignment="1" applyProtection="1">
      <alignment vertical="center"/>
      <protection locked="0"/>
    </xf>
    <xf numFmtId="0" fontId="51" fillId="0" borderId="18" xfId="2" applyNumberFormat="1" applyFont="1" applyBorder="1" applyAlignment="1">
      <alignment horizontal="right" vertical="center" indent="1"/>
    </xf>
    <xf numFmtId="0" fontId="17" fillId="0" borderId="0" xfId="0" applyFont="1" applyAlignment="1">
      <alignment horizontal="right" vertical="center"/>
    </xf>
    <xf numFmtId="0" fontId="4" fillId="0" borderId="17" xfId="0" applyFont="1" applyFill="1" applyBorder="1" applyAlignment="1"/>
    <xf numFmtId="0" fontId="4" fillId="0" borderId="0" xfId="0" applyFont="1" applyFill="1" applyBorder="1" applyAlignment="1">
      <alignment horizontal="right" vertical="center"/>
    </xf>
    <xf numFmtId="0" fontId="4" fillId="0" borderId="17" xfId="0" applyFont="1" applyFill="1" applyBorder="1"/>
    <xf numFmtId="0" fontId="15" fillId="0" borderId="17" xfId="0" applyFont="1" applyFill="1" applyBorder="1" applyAlignment="1">
      <alignment horizontal="center"/>
    </xf>
    <xf numFmtId="0" fontId="94" fillId="0" borderId="0" xfId="2" applyNumberFormat="1" applyFont="1" applyFill="1" applyBorder="1" applyAlignment="1">
      <alignment horizontal="left"/>
    </xf>
    <xf numFmtId="0" fontId="94" fillId="0" borderId="0" xfId="0" applyFont="1"/>
    <xf numFmtId="164" fontId="92" fillId="7" borderId="32" xfId="0" applyNumberFormat="1" applyFont="1" applyFill="1" applyBorder="1" applyAlignment="1">
      <alignment vertical="center"/>
    </xf>
    <xf numFmtId="164" fontId="93" fillId="10" borderId="31" xfId="3" applyNumberFormat="1" applyFont="1" applyFill="1" applyBorder="1" applyAlignment="1" applyProtection="1">
      <alignment vertical="center"/>
      <protection locked="0"/>
    </xf>
    <xf numFmtId="44" fontId="17" fillId="0" borderId="0" xfId="2" applyFont="1" applyFill="1" applyBorder="1" applyAlignment="1" applyProtection="1">
      <alignment vertical="center"/>
      <protection locked="0"/>
    </xf>
    <xf numFmtId="9" fontId="17" fillId="8" borderId="0" xfId="3" applyFont="1" applyFill="1" applyAlignment="1">
      <alignment vertical="center"/>
    </xf>
    <xf numFmtId="0" fontId="88" fillId="0" borderId="2" xfId="0" applyNumberFormat="1" applyFont="1" applyFill="1" applyBorder="1" applyAlignment="1">
      <alignment horizontal="center" vertical="top" wrapText="1"/>
    </xf>
    <xf numFmtId="9" fontId="14" fillId="0" borderId="0" xfId="3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4" fontId="29" fillId="0" borderId="0" xfId="2" applyFont="1" applyFill="1" applyAlignment="1">
      <alignment vertical="center"/>
    </xf>
    <xf numFmtId="0" fontId="0" fillId="0" borderId="0" xfId="0" applyFill="1" applyAlignment="1">
      <alignment vertical="center"/>
    </xf>
    <xf numFmtId="0" fontId="96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/>
    </xf>
    <xf numFmtId="164" fontId="96" fillId="0" borderId="0" xfId="2" applyNumberFormat="1" applyFont="1" applyFill="1" applyBorder="1" applyAlignment="1" applyProtection="1">
      <alignment horizontal="right" vertical="center"/>
      <protection locked="0"/>
    </xf>
    <xf numFmtId="9" fontId="96" fillId="0" borderId="0" xfId="3" applyFont="1" applyBorder="1" applyAlignment="1">
      <alignment horizontal="right" vertical="center"/>
    </xf>
    <xf numFmtId="44" fontId="29" fillId="3" borderId="0" xfId="2" applyFont="1" applyFill="1"/>
    <xf numFmtId="0" fontId="0" fillId="3" borderId="0" xfId="0" applyFill="1"/>
    <xf numFmtId="9" fontId="17" fillId="0" borderId="0" xfId="3" applyFont="1" applyAlignment="1">
      <alignment vertical="center"/>
    </xf>
    <xf numFmtId="0" fontId="4" fillId="0" borderId="15" xfId="0" applyFont="1" applyBorder="1" applyAlignment="1"/>
    <xf numFmtId="1" fontId="94" fillId="0" borderId="20" xfId="2" applyNumberFormat="1" applyFont="1" applyFill="1" applyBorder="1" applyAlignment="1">
      <alignment horizontal="left" vertical="center"/>
    </xf>
    <xf numFmtId="49" fontId="98" fillId="0" borderId="2" xfId="0" applyNumberFormat="1" applyFont="1" applyFill="1" applyBorder="1" applyAlignment="1">
      <alignment horizontal="center" vertical="center" wrapText="1"/>
    </xf>
    <xf numFmtId="0" fontId="98" fillId="0" borderId="2" xfId="0" applyNumberFormat="1" applyFont="1" applyFill="1" applyBorder="1" applyAlignment="1">
      <alignment horizontal="center" vertical="center" wrapText="1"/>
    </xf>
    <xf numFmtId="0" fontId="98" fillId="3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49" fontId="98" fillId="3" borderId="2" xfId="0" applyNumberFormat="1" applyFont="1" applyFill="1" applyBorder="1" applyAlignment="1">
      <alignment horizontal="center" vertical="top" wrapText="1"/>
    </xf>
    <xf numFmtId="49" fontId="98" fillId="0" borderId="2" xfId="0" applyNumberFormat="1" applyFont="1" applyFill="1" applyBorder="1" applyAlignment="1">
      <alignment horizontal="center" vertical="top" wrapText="1"/>
    </xf>
    <xf numFmtId="49" fontId="98" fillId="3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3" fontId="16" fillId="0" borderId="2" xfId="1" applyNumberFormat="1" applyFont="1" applyFill="1" applyBorder="1" applyAlignment="1">
      <alignment horizontal="center" vertical="center" wrapText="1"/>
    </xf>
    <xf numFmtId="44" fontId="17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44" fontId="17" fillId="3" borderId="2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/>
    </xf>
    <xf numFmtId="0" fontId="14" fillId="0" borderId="0" xfId="2" applyNumberFormat="1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1" fillId="3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center"/>
    </xf>
    <xf numFmtId="0" fontId="14" fillId="0" borderId="0" xfId="2" applyNumberFormat="1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44" fontId="0" fillId="0" borderId="0" xfId="0" applyNumberFormat="1"/>
    <xf numFmtId="44" fontId="92" fillId="7" borderId="1" xfId="0" applyNumberFormat="1" applyFont="1" applyFill="1" applyBorder="1" applyAlignment="1">
      <alignment horizontal="center"/>
    </xf>
    <xf numFmtId="44" fontId="92" fillId="7" borderId="8" xfId="0" applyNumberFormat="1" applyFont="1" applyFill="1" applyBorder="1" applyAlignment="1">
      <alignment horizontal="center"/>
    </xf>
    <xf numFmtId="0" fontId="93" fillId="10" borderId="30" xfId="0" applyFont="1" applyFill="1" applyBorder="1" applyAlignment="1">
      <alignment horizontal="right" vertical="top"/>
    </xf>
    <xf numFmtId="164" fontId="93" fillId="10" borderId="29" xfId="0" applyNumberFormat="1" applyFont="1" applyFill="1" applyBorder="1" applyAlignment="1">
      <alignment horizontal="left" vertical="center"/>
    </xf>
    <xf numFmtId="164" fontId="93" fillId="10" borderId="30" xfId="0" applyNumberFormat="1" applyFont="1" applyFill="1" applyBorder="1" applyAlignment="1">
      <alignment horizontal="left" vertical="center"/>
    </xf>
    <xf numFmtId="44" fontId="92" fillId="0" borderId="0" xfId="0" applyNumberFormat="1" applyFont="1" applyFill="1" applyBorder="1" applyAlignment="1">
      <alignment horizontal="center"/>
    </xf>
    <xf numFmtId="164" fontId="92" fillId="0" borderId="0" xfId="0" applyNumberFormat="1" applyFont="1" applyFill="1" applyBorder="1" applyAlignment="1">
      <alignment vertical="center"/>
    </xf>
    <xf numFmtId="44" fontId="92" fillId="7" borderId="1" xfId="0" applyNumberFormat="1" applyFont="1" applyFill="1" applyBorder="1" applyAlignment="1">
      <alignment horizontal="right"/>
    </xf>
    <xf numFmtId="44" fontId="92" fillId="7" borderId="8" xfId="0" applyNumberFormat="1" applyFont="1" applyFill="1" applyBorder="1" applyAlignment="1">
      <alignment horizontal="right"/>
    </xf>
    <xf numFmtId="0" fontId="93" fillId="0" borderId="14" xfId="2" applyNumberFormat="1" applyFont="1" applyFill="1" applyBorder="1" applyAlignment="1">
      <alignment horizontal="center" wrapText="1"/>
    </xf>
    <xf numFmtId="0" fontId="93" fillId="0" borderId="15" xfId="2" applyNumberFormat="1" applyFont="1" applyFill="1" applyBorder="1" applyAlignment="1">
      <alignment horizontal="center" wrapText="1"/>
    </xf>
    <xf numFmtId="0" fontId="93" fillId="0" borderId="16" xfId="2" applyNumberFormat="1" applyFont="1" applyFill="1" applyBorder="1" applyAlignment="1">
      <alignment horizontal="center" wrapText="1"/>
    </xf>
    <xf numFmtId="44" fontId="94" fillId="0" borderId="0" xfId="2" applyFont="1" applyFill="1" applyBorder="1" applyAlignment="1">
      <alignment horizontal="right" vertical="center"/>
    </xf>
    <xf numFmtId="164" fontId="95" fillId="0" borderId="0" xfId="2" applyNumberFormat="1" applyFont="1" applyFill="1" applyBorder="1" applyAlignment="1">
      <alignment horizontal="left" vertical="top" wrapText="1"/>
    </xf>
    <xf numFmtId="0" fontId="36" fillId="0" borderId="0" xfId="2" applyNumberFormat="1" applyFont="1" applyFill="1" applyBorder="1" applyAlignment="1">
      <alignment horizontal="right"/>
    </xf>
    <xf numFmtId="0" fontId="97" fillId="0" borderId="0" xfId="2" applyNumberFormat="1" applyFont="1" applyFill="1" applyBorder="1" applyAlignment="1">
      <alignment horizontal="left" vertical="top" wrapText="1"/>
    </xf>
    <xf numFmtId="0" fontId="97" fillId="0" borderId="18" xfId="2" applyNumberFormat="1" applyFont="1" applyFill="1" applyBorder="1" applyAlignment="1">
      <alignment horizontal="left" vertical="top" wrapText="1"/>
    </xf>
    <xf numFmtId="44" fontId="92" fillId="7" borderId="1" xfId="0" applyNumberFormat="1" applyFont="1" applyFill="1" applyBorder="1" applyAlignment="1">
      <alignment horizontal="left"/>
    </xf>
    <xf numFmtId="44" fontId="92" fillId="7" borderId="8" xfId="0" applyNumberFormat="1" applyFont="1" applyFill="1" applyBorder="1" applyAlignment="1">
      <alignment horizontal="left"/>
    </xf>
    <xf numFmtId="44" fontId="92" fillId="7" borderId="7" xfId="0" applyNumberFormat="1" applyFont="1" applyFill="1" applyBorder="1" applyAlignment="1">
      <alignment horizontal="left"/>
    </xf>
    <xf numFmtId="44" fontId="36" fillId="0" borderId="0" xfId="2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3" fillId="0" borderId="22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97" fillId="0" borderId="0" xfId="2" applyNumberFormat="1" applyFont="1" applyBorder="1" applyAlignment="1">
      <alignment horizontal="left" vertical="center" wrapText="1"/>
    </xf>
    <xf numFmtId="0" fontId="97" fillId="0" borderId="18" xfId="2" applyNumberFormat="1" applyFont="1" applyBorder="1" applyAlignment="1">
      <alignment horizontal="left" vertical="center" wrapText="1"/>
    </xf>
    <xf numFmtId="0" fontId="97" fillId="0" borderId="0" xfId="0" applyFont="1" applyAlignment="1">
      <alignment horizontal="left" vertical="center" wrapText="1"/>
    </xf>
    <xf numFmtId="0" fontId="97" fillId="0" borderId="18" xfId="0" applyFont="1" applyBorder="1" applyAlignment="1">
      <alignment horizontal="left" vertical="center" wrapText="1"/>
    </xf>
    <xf numFmtId="44" fontId="92" fillId="7" borderId="1" xfId="0" applyNumberFormat="1" applyFont="1" applyFill="1" applyBorder="1" applyAlignment="1">
      <alignment horizontal="center"/>
    </xf>
    <xf numFmtId="44" fontId="92" fillId="7" borderId="8" xfId="0" applyNumberFormat="1" applyFont="1" applyFill="1" applyBorder="1" applyAlignment="1">
      <alignment horizontal="center"/>
    </xf>
    <xf numFmtId="164" fontId="93" fillId="10" borderId="29" xfId="0" applyNumberFormat="1" applyFont="1" applyFill="1" applyBorder="1" applyAlignment="1">
      <alignment horizontal="left" vertical="center"/>
    </xf>
    <xf numFmtId="164" fontId="93" fillId="10" borderId="30" xfId="0" applyNumberFormat="1" applyFont="1" applyFill="1" applyBorder="1" applyAlignment="1">
      <alignment horizontal="left" vertical="center"/>
    </xf>
    <xf numFmtId="0" fontId="93" fillId="10" borderId="30" xfId="0" applyFont="1" applyFill="1" applyBorder="1" applyAlignment="1">
      <alignment horizontal="right" vertical="top"/>
    </xf>
    <xf numFmtId="0" fontId="17" fillId="0" borderId="0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44" fontId="52" fillId="3" borderId="8" xfId="2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168" fontId="48" fillId="4" borderId="8" xfId="0" applyNumberFormat="1" applyFont="1" applyFill="1" applyBorder="1" applyAlignment="1">
      <alignment horizontal="right" vertical="center"/>
    </xf>
    <xf numFmtId="44" fontId="53" fillId="3" borderId="2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49" fontId="66" fillId="0" borderId="0" xfId="0" applyNumberFormat="1" applyFont="1" applyFill="1" applyBorder="1" applyAlignment="1">
      <alignment horizontal="left"/>
    </xf>
    <xf numFmtId="49" fontId="64" fillId="7" borderId="20" xfId="0" applyNumberFormat="1" applyFont="1" applyFill="1" applyBorder="1" applyAlignment="1">
      <alignment horizontal="right" vertical="center" indent="1"/>
    </xf>
    <xf numFmtId="49" fontId="64" fillId="7" borderId="21" xfId="0" applyNumberFormat="1" applyFont="1" applyFill="1" applyBorder="1" applyAlignment="1">
      <alignment horizontal="right" vertical="center" indent="1"/>
    </xf>
    <xf numFmtId="44" fontId="15" fillId="7" borderId="0" xfId="2" applyFont="1" applyFill="1" applyBorder="1" applyAlignment="1">
      <alignment horizontal="right"/>
    </xf>
    <xf numFmtId="0" fontId="17" fillId="3" borderId="1" xfId="0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0" fontId="17" fillId="3" borderId="7" xfId="0" applyFont="1" applyFill="1" applyBorder="1" applyAlignment="1">
      <alignment vertical="center"/>
    </xf>
    <xf numFmtId="168" fontId="17" fillId="3" borderId="8" xfId="0" applyNumberFormat="1" applyFont="1" applyFill="1" applyBorder="1" applyAlignment="1">
      <alignment vertical="center"/>
    </xf>
    <xf numFmtId="168" fontId="17" fillId="3" borderId="7" xfId="0" applyNumberFormat="1" applyFont="1" applyFill="1" applyBorder="1" applyAlignment="1">
      <alignment vertical="center"/>
    </xf>
    <xf numFmtId="0" fontId="14" fillId="0" borderId="0" xfId="0" applyFont="1" applyAlignment="1">
      <alignment horizontal="right" vertical="center"/>
    </xf>
    <xf numFmtId="164" fontId="63" fillId="3" borderId="8" xfId="2" applyNumberFormat="1" applyFont="1" applyFill="1" applyBorder="1" applyAlignment="1">
      <alignment horizontal="right" vertical="center"/>
    </xf>
    <xf numFmtId="164" fontId="63" fillId="3" borderId="7" xfId="2" applyNumberFormat="1" applyFont="1" applyFill="1" applyBorder="1" applyAlignment="1">
      <alignment horizontal="right" vertical="center"/>
    </xf>
    <xf numFmtId="0" fontId="15" fillId="7" borderId="20" xfId="0" applyFont="1" applyFill="1" applyBorder="1" applyAlignment="1">
      <alignment horizontal="right" vertical="center"/>
    </xf>
    <xf numFmtId="0" fontId="39" fillId="0" borderId="0" xfId="0" applyFont="1" applyBorder="1" applyAlignment="1">
      <alignment horizontal="center" vertical="center"/>
    </xf>
    <xf numFmtId="44" fontId="39" fillId="0" borderId="0" xfId="2" applyFont="1" applyFill="1" applyAlignment="1">
      <alignment horizontal="center" vertical="center"/>
    </xf>
    <xf numFmtId="7" fontId="13" fillId="0" borderId="0" xfId="2" applyNumberFormat="1" applyFont="1" applyBorder="1" applyAlignment="1">
      <alignment horizontal="right" vertical="center"/>
    </xf>
    <xf numFmtId="44" fontId="24" fillId="3" borderId="20" xfId="0" applyNumberFormat="1" applyFont="1" applyFill="1" applyBorder="1" applyAlignment="1">
      <alignment horizontal="center" vertical="center"/>
    </xf>
    <xf numFmtId="0" fontId="90" fillId="5" borderId="24" xfId="0" applyFont="1" applyFill="1" applyBorder="1" applyAlignment="1">
      <alignment horizontal="center" vertical="center"/>
    </xf>
    <xf numFmtId="0" fontId="90" fillId="5" borderId="25" xfId="0" applyFont="1" applyFill="1" applyBorder="1" applyAlignment="1">
      <alignment horizontal="center" vertical="center"/>
    </xf>
    <xf numFmtId="0" fontId="63" fillId="3" borderId="1" xfId="0" applyFont="1" applyFill="1" applyBorder="1" applyAlignment="1">
      <alignment horizontal="left" vertical="center"/>
    </xf>
    <xf numFmtId="0" fontId="63" fillId="3" borderId="8" xfId="0" applyFont="1" applyFill="1" applyBorder="1" applyAlignment="1">
      <alignment horizontal="left" vertical="center"/>
    </xf>
    <xf numFmtId="0" fontId="38" fillId="0" borderId="0" xfId="0" applyFont="1" applyAlignment="1">
      <alignment horizontal="right" vertical="center"/>
    </xf>
    <xf numFmtId="0" fontId="37" fillId="0" borderId="15" xfId="2" applyNumberFormat="1" applyFont="1" applyFill="1" applyBorder="1" applyAlignment="1">
      <alignment horizontal="right" wrapText="1"/>
    </xf>
    <xf numFmtId="44" fontId="37" fillId="0" borderId="0" xfId="2" applyFont="1" applyFill="1" applyBorder="1" applyAlignment="1">
      <alignment horizontal="right"/>
    </xf>
    <xf numFmtId="0" fontId="49" fillId="4" borderId="8" xfId="0" applyFont="1" applyFill="1" applyBorder="1" applyAlignment="1">
      <alignment horizontal="right" vertical="center"/>
    </xf>
    <xf numFmtId="0" fontId="44" fillId="0" borderId="0" xfId="0" applyFont="1" applyAlignment="1">
      <alignment horizontal="right" vertical="center"/>
    </xf>
    <xf numFmtId="0" fontId="53" fillId="0" borderId="0" xfId="0" applyFont="1" applyAlignment="1">
      <alignment horizontal="right" vertical="center"/>
    </xf>
    <xf numFmtId="0" fontId="50" fillId="0" borderId="15" xfId="0" applyNumberFormat="1" applyFont="1" applyFill="1" applyBorder="1" applyAlignment="1">
      <alignment horizontal="left" vertical="top" wrapText="1"/>
    </xf>
    <xf numFmtId="0" fontId="50" fillId="0" borderId="16" xfId="0" applyNumberFormat="1" applyFont="1" applyFill="1" applyBorder="1" applyAlignment="1">
      <alignment horizontal="left" vertical="top" wrapText="1"/>
    </xf>
    <xf numFmtId="0" fontId="50" fillId="0" borderId="0" xfId="0" applyNumberFormat="1" applyFont="1" applyFill="1" applyBorder="1" applyAlignment="1">
      <alignment horizontal="left" vertical="top" wrapText="1"/>
    </xf>
    <xf numFmtId="0" fontId="50" fillId="0" borderId="18" xfId="0" applyNumberFormat="1" applyFont="1" applyFill="1" applyBorder="1" applyAlignment="1">
      <alignment horizontal="left" vertical="top" wrapText="1"/>
    </xf>
    <xf numFmtId="168" fontId="19" fillId="3" borderId="15" xfId="0" applyNumberFormat="1" applyFont="1" applyFill="1" applyBorder="1" applyAlignment="1">
      <alignment horizontal="center" vertical="center" wrapText="1"/>
    </xf>
    <xf numFmtId="168" fontId="19" fillId="3" borderId="20" xfId="0" applyNumberFormat="1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44" fontId="36" fillId="0" borderId="17" xfId="2" applyFont="1" applyFill="1" applyBorder="1" applyAlignment="1">
      <alignment horizontal="right"/>
    </xf>
    <xf numFmtId="44" fontId="36" fillId="0" borderId="0" xfId="2" applyFont="1" applyFill="1" applyBorder="1" applyAlignment="1">
      <alignment horizontal="right"/>
    </xf>
    <xf numFmtId="0" fontId="36" fillId="0" borderId="19" xfId="2" applyNumberFormat="1" applyFont="1" applyFill="1" applyBorder="1" applyAlignment="1">
      <alignment horizontal="right"/>
    </xf>
    <xf numFmtId="0" fontId="36" fillId="0" borderId="20" xfId="2" applyNumberFormat="1" applyFont="1" applyFill="1" applyBorder="1" applyAlignment="1">
      <alignment horizontal="right"/>
    </xf>
    <xf numFmtId="0" fontId="14" fillId="0" borderId="0" xfId="2" applyNumberFormat="1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36" fillId="0" borderId="17" xfId="2" applyNumberFormat="1" applyFont="1" applyFill="1" applyBorder="1" applyAlignment="1">
      <alignment horizontal="right"/>
    </xf>
    <xf numFmtId="0" fontId="73" fillId="9" borderId="0" xfId="0" applyFont="1" applyFill="1" applyBorder="1" applyAlignment="1">
      <alignment horizontal="center" vertical="center"/>
    </xf>
    <xf numFmtId="0" fontId="75" fillId="9" borderId="0" xfId="0" applyFont="1" applyFill="1" applyBorder="1" applyAlignment="1">
      <alignment horizontal="center" vertical="center"/>
    </xf>
    <xf numFmtId="0" fontId="80" fillId="9" borderId="0" xfId="0" applyFont="1" applyFill="1" applyBorder="1" applyAlignment="1">
      <alignment horizontal="right"/>
    </xf>
    <xf numFmtId="1" fontId="2" fillId="3" borderId="2" xfId="0" applyNumberFormat="1" applyFont="1" applyFill="1" applyBorder="1" applyAlignment="1">
      <alignment horizontal="center" vertical="center" wrapText="1"/>
    </xf>
    <xf numFmtId="3" fontId="16" fillId="3" borderId="2" xfId="1" applyNumberFormat="1" applyFont="1" applyFill="1" applyBorder="1" applyAlignment="1">
      <alignment horizontal="center" vertical="center" wrapText="1"/>
    </xf>
  </cellXfs>
  <cellStyles count="9">
    <cellStyle name="Comma" xfId="1" builtinId="3"/>
    <cellStyle name="Currency" xfId="2" builtinId="4"/>
    <cellStyle name="Currency 2" xfId="6" xr:uid="{00000000-0005-0000-0000-000002000000}"/>
    <cellStyle name="Currency 3" xfId="8" xr:uid="{00000000-0005-0000-0000-000003000000}"/>
    <cellStyle name="Normal" xfId="0" builtinId="0"/>
    <cellStyle name="Normal 2" xfId="5" xr:uid="{00000000-0005-0000-0000-000005000000}"/>
    <cellStyle name="Normal 3" xfId="7" xr:uid="{00000000-0005-0000-0000-000006000000}"/>
    <cellStyle name="Percent" xfId="3" builtinId="5"/>
    <cellStyle name="Percent 2" xfId="4" xr:uid="{00000000-0005-0000-0000-000008000000}"/>
  </cellStyles>
  <dxfs count="2">
    <dxf>
      <font>
        <color rgb="FFFF0000"/>
      </font>
      <numFmt numFmtId="12" formatCode="&quot;$&quot;#,##0.00_);[Red]\(&quot;$&quot;#,##0.00\)"/>
    </dxf>
    <dxf>
      <font>
        <color rgb="FFFF0000"/>
      </font>
      <numFmt numFmtId="12" formatCode="&quot;$&quot;#,##0.00_);[Red]\(&quot;$&quot;#,##0.00\)"/>
    </dxf>
  </dxfs>
  <tableStyles count="0" defaultTableStyle="TableStyleMedium2" defaultPivotStyle="PivotStyleLight16"/>
  <colors>
    <mruColors>
      <color rgb="FF0B11F3"/>
      <color rgb="FFE7FFE7"/>
      <color rgb="FFEBF7FF"/>
      <color rgb="FFCCFFCC"/>
      <color rgb="FFCCECFF"/>
      <color rgb="FF00ED00"/>
      <color rgb="FFCCFFFF"/>
      <color rgb="FF000099"/>
      <color rgb="FF66FF99"/>
      <color rgb="FF43FF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57627</xdr:colOff>
      <xdr:row>1</xdr:row>
      <xdr:rowOff>8573</xdr:rowOff>
    </xdr:from>
    <xdr:to>
      <xdr:col>1</xdr:col>
      <xdr:colOff>1325529</xdr:colOff>
      <xdr:row>3</xdr:row>
      <xdr:rowOff>47624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7" y="294323"/>
          <a:ext cx="1667952" cy="7629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57627</xdr:colOff>
      <xdr:row>1</xdr:row>
      <xdr:rowOff>8573</xdr:rowOff>
    </xdr:from>
    <xdr:to>
      <xdr:col>1</xdr:col>
      <xdr:colOff>1325529</xdr:colOff>
      <xdr:row>3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0E6F79-53A1-4DB6-8381-27057B1D9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7" y="298133"/>
          <a:ext cx="1671762" cy="7629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57627</xdr:colOff>
      <xdr:row>1</xdr:row>
      <xdr:rowOff>8573</xdr:rowOff>
    </xdr:from>
    <xdr:to>
      <xdr:col>1</xdr:col>
      <xdr:colOff>1325529</xdr:colOff>
      <xdr:row>3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DA8C92-3B58-487D-938F-8C406B9EF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7" y="298133"/>
          <a:ext cx="1671762" cy="7629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145257</xdr:colOff>
      <xdr:row>0</xdr:row>
      <xdr:rowOff>80963</xdr:rowOff>
    </xdr:from>
    <xdr:to>
      <xdr:col>2</xdr:col>
      <xdr:colOff>626683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57" y="80963"/>
          <a:ext cx="1694071" cy="800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8"/>
  <sheetViews>
    <sheetView tabSelected="1" showWhiteSpace="0" view="pageLayout" topLeftCell="A40" zoomScaleNormal="100" zoomScaleSheetLayoutView="100" workbookViewId="0">
      <selection activeCell="I97" sqref="I97"/>
    </sheetView>
  </sheetViews>
  <sheetFormatPr defaultRowHeight="13.2" x14ac:dyDescent="0.25"/>
  <cols>
    <col min="1" max="1" width="5.77734375" style="609" customWidth="1"/>
    <col min="2" max="2" width="24" customWidth="1"/>
    <col min="3" max="3" width="33.21875" customWidth="1"/>
    <col min="4" max="4" width="4.44140625" customWidth="1"/>
    <col min="5" max="5" width="6.5546875" customWidth="1"/>
    <col min="6" max="6" width="12.77734375" customWidth="1"/>
    <col min="7" max="7" width="17" customWidth="1"/>
  </cols>
  <sheetData>
    <row r="1" spans="1:13" ht="22.95" customHeight="1" thickTop="1" x14ac:dyDescent="0.25">
      <c r="A1" s="752" t="s">
        <v>187</v>
      </c>
      <c r="B1" s="753"/>
      <c r="C1" s="753"/>
      <c r="D1" s="753"/>
      <c r="E1" s="753"/>
      <c r="F1" s="753"/>
      <c r="G1" s="754"/>
      <c r="H1" s="305"/>
      <c r="I1" s="1"/>
      <c r="J1" s="327"/>
      <c r="K1" s="327"/>
      <c r="L1" s="307"/>
      <c r="M1" s="307"/>
    </row>
    <row r="2" spans="1:13" ht="28.8" customHeight="1" x14ac:dyDescent="0.25">
      <c r="A2" s="690"/>
      <c r="B2" s="691" t="s">
        <v>170</v>
      </c>
      <c r="C2" s="757" t="s">
        <v>71</v>
      </c>
      <c r="D2" s="757"/>
      <c r="E2" s="691" t="s">
        <v>84</v>
      </c>
      <c r="F2" s="758" t="s">
        <v>174</v>
      </c>
      <c r="G2" s="759"/>
      <c r="H2" s="305"/>
      <c r="I2" s="1"/>
      <c r="J2" s="327"/>
      <c r="K2" s="327"/>
      <c r="L2" s="488"/>
      <c r="M2" s="488"/>
    </row>
    <row r="3" spans="1:13" ht="28.5" customHeight="1" x14ac:dyDescent="0.25">
      <c r="A3" s="692"/>
      <c r="B3" s="183"/>
      <c r="C3" s="763" t="s">
        <v>167</v>
      </c>
      <c r="D3" s="763"/>
      <c r="E3" s="447"/>
      <c r="F3" s="758" t="s">
        <v>175</v>
      </c>
      <c r="G3" s="759"/>
      <c r="H3" s="305"/>
      <c r="I3" s="1"/>
      <c r="J3" s="188"/>
      <c r="K3" s="189"/>
      <c r="L3" s="307"/>
      <c r="M3" s="307"/>
    </row>
    <row r="4" spans="1:13" ht="17.399999999999999" x14ac:dyDescent="0.3">
      <c r="A4" s="764"/>
      <c r="B4" s="765"/>
      <c r="C4" s="763" t="s">
        <v>66</v>
      </c>
      <c r="D4" s="763"/>
      <c r="E4" s="447"/>
      <c r="F4" s="768" t="s">
        <v>176</v>
      </c>
      <c r="G4" s="769"/>
      <c r="H4" s="306"/>
      <c r="I4" s="1"/>
      <c r="J4" s="188"/>
      <c r="K4" s="190"/>
      <c r="L4" s="330"/>
      <c r="M4" s="330"/>
    </row>
    <row r="5" spans="1:13" ht="16.8" x14ac:dyDescent="0.3">
      <c r="A5" s="693"/>
      <c r="B5" s="755" t="s">
        <v>276</v>
      </c>
      <c r="C5" s="755"/>
      <c r="D5" s="755"/>
      <c r="E5" s="447"/>
      <c r="F5" s="768" t="s">
        <v>164</v>
      </c>
      <c r="G5" s="769"/>
      <c r="H5" s="184"/>
      <c r="I5" s="184"/>
      <c r="J5" s="302"/>
      <c r="K5" s="329"/>
      <c r="L5" s="331"/>
      <c r="M5" s="331"/>
    </row>
    <row r="6" spans="1:13" ht="18" customHeight="1" x14ac:dyDescent="0.3">
      <c r="A6" s="659" t="s">
        <v>169</v>
      </c>
      <c r="B6" s="756" t="s">
        <v>284</v>
      </c>
      <c r="C6" s="756"/>
      <c r="D6" s="756"/>
      <c r="E6" s="756"/>
      <c r="F6" s="768" t="s">
        <v>165</v>
      </c>
      <c r="G6" s="769"/>
      <c r="H6" s="184"/>
      <c r="I6" s="184"/>
      <c r="J6" s="302"/>
      <c r="K6" s="328"/>
      <c r="L6" s="332"/>
      <c r="M6" s="332"/>
    </row>
    <row r="7" spans="1:13" ht="18" customHeight="1" x14ac:dyDescent="0.3">
      <c r="A7" s="659"/>
      <c r="B7" s="756"/>
      <c r="C7" s="756"/>
      <c r="D7" s="756"/>
      <c r="E7" s="756"/>
      <c r="F7" s="770" t="s">
        <v>166</v>
      </c>
      <c r="G7" s="771"/>
      <c r="H7" s="184"/>
      <c r="I7" s="184"/>
      <c r="J7" s="302"/>
      <c r="K7" s="328"/>
      <c r="L7" s="332"/>
      <c r="M7" s="332"/>
    </row>
    <row r="8" spans="1:13" ht="15.6" x14ac:dyDescent="0.3">
      <c r="A8" s="659" t="s">
        <v>277</v>
      </c>
      <c r="B8" s="694">
        <v>7857</v>
      </c>
      <c r="C8" s="453"/>
      <c r="D8" s="195"/>
      <c r="E8" s="448"/>
      <c r="F8" s="695"/>
      <c r="G8" s="486"/>
      <c r="H8" s="304"/>
      <c r="I8" s="200"/>
      <c r="J8" s="333"/>
      <c r="K8" s="333"/>
      <c r="L8" s="334"/>
      <c r="M8" s="334"/>
    </row>
    <row r="9" spans="1:13" ht="25.35" customHeight="1" thickBot="1" x14ac:dyDescent="0.35">
      <c r="A9" s="658" t="s">
        <v>168</v>
      </c>
      <c r="B9" s="713">
        <v>190003</v>
      </c>
      <c r="C9" s="339"/>
      <c r="D9" s="196"/>
      <c r="E9" s="197"/>
      <c r="F9" s="303"/>
      <c r="G9" s="653"/>
      <c r="H9" s="174"/>
      <c r="I9" s="208"/>
      <c r="J9" s="340"/>
      <c r="K9" s="340"/>
      <c r="L9" s="341"/>
      <c r="M9" s="341"/>
    </row>
    <row r="10" spans="1:13" s="90" customFormat="1" ht="22.95" customHeight="1" thickTop="1" thickBot="1" x14ac:dyDescent="0.3">
      <c r="A10" s="766" t="s">
        <v>188</v>
      </c>
      <c r="B10" s="767"/>
      <c r="C10" s="767"/>
      <c r="D10" s="767"/>
      <c r="E10" s="767"/>
      <c r="F10" s="767"/>
      <c r="G10" s="767"/>
      <c r="I10" s="85"/>
      <c r="J10" s="85"/>
      <c r="K10" s="85"/>
      <c r="L10" s="85"/>
      <c r="M10" s="85"/>
    </row>
    <row r="11" spans="1:13" ht="24" customHeight="1" x14ac:dyDescent="0.25">
      <c r="A11" s="645" t="s">
        <v>96</v>
      </c>
      <c r="B11" s="645" t="s">
        <v>85</v>
      </c>
      <c r="C11" s="646" t="s">
        <v>177</v>
      </c>
      <c r="D11" s="646" t="s">
        <v>81</v>
      </c>
      <c r="E11" s="645" t="s">
        <v>82</v>
      </c>
      <c r="F11" s="647" t="s">
        <v>16</v>
      </c>
      <c r="G11" s="647" t="s">
        <v>83</v>
      </c>
      <c r="H11" s="335"/>
      <c r="I11" s="335"/>
      <c r="J11" s="336"/>
      <c r="K11" s="337"/>
      <c r="L11" s="337"/>
      <c r="M11" s="335"/>
    </row>
    <row r="12" spans="1:13" ht="13.8" x14ac:dyDescent="0.25">
      <c r="A12" s="717">
        <v>1</v>
      </c>
      <c r="B12" s="650" t="s">
        <v>191</v>
      </c>
      <c r="C12" s="652" t="s">
        <v>218</v>
      </c>
      <c r="D12" s="649" t="s">
        <v>267</v>
      </c>
      <c r="E12" s="650">
        <v>1</v>
      </c>
      <c r="F12" s="648">
        <v>0</v>
      </c>
      <c r="G12" s="33">
        <f t="shared" ref="G12:G17" si="0">F12*E12</f>
        <v>0</v>
      </c>
      <c r="H12" s="335"/>
      <c r="I12" s="335"/>
      <c r="J12" s="336"/>
      <c r="K12" s="337"/>
      <c r="L12" s="337"/>
      <c r="M12" s="335"/>
    </row>
    <row r="13" spans="1:13" ht="13.8" x14ac:dyDescent="0.25">
      <c r="A13" s="716">
        <v>2</v>
      </c>
      <c r="B13" s="718" t="s">
        <v>192</v>
      </c>
      <c r="C13" s="730" t="s">
        <v>278</v>
      </c>
      <c r="D13" s="604" t="s">
        <v>267</v>
      </c>
      <c r="E13" s="454">
        <v>1</v>
      </c>
      <c r="F13" s="23">
        <v>0</v>
      </c>
      <c r="G13" s="23">
        <f t="shared" ref="G13:G20" si="1">F13*E13</f>
        <v>0</v>
      </c>
    </row>
    <row r="14" spans="1:13" ht="13.8" x14ac:dyDescent="0.25">
      <c r="A14" s="717">
        <v>3</v>
      </c>
      <c r="B14" s="714" t="s">
        <v>193</v>
      </c>
      <c r="C14" s="600" t="s">
        <v>219</v>
      </c>
      <c r="D14" s="605" t="s">
        <v>268</v>
      </c>
      <c r="E14" s="455">
        <v>2</v>
      </c>
      <c r="F14" s="33">
        <v>0</v>
      </c>
      <c r="G14" s="33">
        <f t="shared" si="0"/>
        <v>0</v>
      </c>
    </row>
    <row r="15" spans="1:13" ht="13.8" x14ac:dyDescent="0.25">
      <c r="A15" s="716">
        <v>4</v>
      </c>
      <c r="B15" s="718" t="s">
        <v>194</v>
      </c>
      <c r="C15" s="599" t="s">
        <v>220</v>
      </c>
      <c r="D15" s="604" t="s">
        <v>268</v>
      </c>
      <c r="E15" s="454">
        <v>7</v>
      </c>
      <c r="F15" s="23">
        <v>0</v>
      </c>
      <c r="G15" s="23">
        <f t="shared" si="0"/>
        <v>0</v>
      </c>
    </row>
    <row r="16" spans="1:13" ht="13.8" x14ac:dyDescent="0.25">
      <c r="A16" s="717">
        <v>5</v>
      </c>
      <c r="B16" s="719" t="s">
        <v>194</v>
      </c>
      <c r="C16" s="600" t="s">
        <v>221</v>
      </c>
      <c r="D16" s="605" t="s">
        <v>268</v>
      </c>
      <c r="E16" s="455">
        <v>4</v>
      </c>
      <c r="F16" s="33">
        <v>0</v>
      </c>
      <c r="G16" s="33">
        <f t="shared" si="0"/>
        <v>0</v>
      </c>
    </row>
    <row r="17" spans="1:7" ht="13.8" x14ac:dyDescent="0.25">
      <c r="A17" s="716">
        <v>6</v>
      </c>
      <c r="B17" s="718" t="s">
        <v>194</v>
      </c>
      <c r="C17" s="599" t="s">
        <v>222</v>
      </c>
      <c r="D17" s="604" t="s">
        <v>267</v>
      </c>
      <c r="E17" s="454">
        <v>1</v>
      </c>
      <c r="F17" s="23">
        <v>0</v>
      </c>
      <c r="G17" s="23">
        <f t="shared" si="0"/>
        <v>0</v>
      </c>
    </row>
    <row r="18" spans="1:7" ht="13.8" x14ac:dyDescent="0.25">
      <c r="A18" s="717">
        <v>7</v>
      </c>
      <c r="B18" s="719" t="s">
        <v>194</v>
      </c>
      <c r="C18" s="600" t="s">
        <v>223</v>
      </c>
      <c r="D18" s="32" t="s">
        <v>268</v>
      </c>
      <c r="E18" s="455">
        <v>1</v>
      </c>
      <c r="F18" s="33">
        <v>0</v>
      </c>
      <c r="G18" s="501">
        <f t="shared" si="1"/>
        <v>0</v>
      </c>
    </row>
    <row r="19" spans="1:7" ht="13.8" x14ac:dyDescent="0.25">
      <c r="A19" s="716">
        <v>8</v>
      </c>
      <c r="B19" s="720" t="s">
        <v>194</v>
      </c>
      <c r="C19" s="599" t="s">
        <v>224</v>
      </c>
      <c r="D19" s="22" t="s">
        <v>268</v>
      </c>
      <c r="E19" s="454">
        <v>31</v>
      </c>
      <c r="F19" s="23">
        <v>0</v>
      </c>
      <c r="G19" s="23">
        <f t="shared" si="1"/>
        <v>0</v>
      </c>
    </row>
    <row r="20" spans="1:7" ht="13.8" x14ac:dyDescent="0.25">
      <c r="A20" s="717">
        <v>9</v>
      </c>
      <c r="B20" s="714" t="s">
        <v>194</v>
      </c>
      <c r="C20" s="31" t="s">
        <v>225</v>
      </c>
      <c r="D20" s="32" t="s">
        <v>268</v>
      </c>
      <c r="E20" s="455">
        <v>15</v>
      </c>
      <c r="F20" s="33">
        <v>0</v>
      </c>
      <c r="G20" s="501">
        <f t="shared" si="1"/>
        <v>0</v>
      </c>
    </row>
    <row r="21" spans="1:7" ht="13.8" x14ac:dyDescent="0.25">
      <c r="A21" s="716">
        <v>10</v>
      </c>
      <c r="B21" s="716" t="s">
        <v>195</v>
      </c>
      <c r="C21" s="601" t="s">
        <v>292</v>
      </c>
      <c r="D21" s="22" t="s">
        <v>268</v>
      </c>
      <c r="E21" s="454">
        <v>2</v>
      </c>
      <c r="F21" s="23">
        <v>0</v>
      </c>
      <c r="G21" s="23">
        <f t="shared" ref="G21:G71" si="2">F21*E21</f>
        <v>0</v>
      </c>
    </row>
    <row r="22" spans="1:7" ht="13.8" x14ac:dyDescent="0.25">
      <c r="A22" s="717">
        <v>11</v>
      </c>
      <c r="B22" s="715" t="s">
        <v>195</v>
      </c>
      <c r="C22" s="503" t="s">
        <v>226</v>
      </c>
      <c r="D22" s="32" t="s">
        <v>270</v>
      </c>
      <c r="E22" s="455">
        <v>3495</v>
      </c>
      <c r="F22" s="33">
        <v>0</v>
      </c>
      <c r="G22" s="33">
        <f t="shared" si="2"/>
        <v>0</v>
      </c>
    </row>
    <row r="23" spans="1:7" ht="13.8" x14ac:dyDescent="0.25">
      <c r="A23" s="716">
        <v>12</v>
      </c>
      <c r="B23" s="716" t="s">
        <v>195</v>
      </c>
      <c r="C23" s="502" t="s">
        <v>227</v>
      </c>
      <c r="D23" s="22" t="s">
        <v>269</v>
      </c>
      <c r="E23" s="454">
        <v>118</v>
      </c>
      <c r="F23" s="23">
        <v>0</v>
      </c>
      <c r="G23" s="23">
        <f t="shared" si="2"/>
        <v>0</v>
      </c>
    </row>
    <row r="24" spans="1:7" ht="13.8" x14ac:dyDescent="0.25">
      <c r="A24" s="717">
        <v>13</v>
      </c>
      <c r="B24" s="715" t="s">
        <v>195</v>
      </c>
      <c r="C24" s="503" t="s">
        <v>228</v>
      </c>
      <c r="D24" s="605" t="s">
        <v>271</v>
      </c>
      <c r="E24" s="455">
        <v>1527</v>
      </c>
      <c r="F24" s="33">
        <v>0</v>
      </c>
      <c r="G24" s="33">
        <f t="shared" si="2"/>
        <v>0</v>
      </c>
    </row>
    <row r="25" spans="1:7" ht="13.8" x14ac:dyDescent="0.25">
      <c r="A25" s="716">
        <v>14</v>
      </c>
      <c r="B25" s="716" t="s">
        <v>195</v>
      </c>
      <c r="C25" s="657" t="s">
        <v>229</v>
      </c>
      <c r="D25" s="604" t="s">
        <v>268</v>
      </c>
      <c r="E25" s="454">
        <v>5</v>
      </c>
      <c r="F25" s="23">
        <v>0</v>
      </c>
      <c r="G25" s="23">
        <f t="shared" si="2"/>
        <v>0</v>
      </c>
    </row>
    <row r="26" spans="1:7" s="724" customFormat="1" ht="13.8" x14ac:dyDescent="0.25">
      <c r="A26" s="717">
        <v>15</v>
      </c>
      <c r="B26" s="715" t="s">
        <v>195</v>
      </c>
      <c r="C26" s="731" t="s">
        <v>279</v>
      </c>
      <c r="D26" s="721" t="s">
        <v>269</v>
      </c>
      <c r="E26" s="722">
        <v>45055</v>
      </c>
      <c r="F26" s="723">
        <v>0</v>
      </c>
      <c r="G26" s="723">
        <f t="shared" si="2"/>
        <v>0</v>
      </c>
    </row>
    <row r="27" spans="1:7" s="724" customFormat="1" ht="13.8" x14ac:dyDescent="0.25">
      <c r="A27" s="716">
        <v>16</v>
      </c>
      <c r="B27" s="716" t="s">
        <v>195</v>
      </c>
      <c r="C27" s="502" t="s">
        <v>230</v>
      </c>
      <c r="D27" s="22" t="s">
        <v>271</v>
      </c>
      <c r="E27" s="454">
        <v>4869</v>
      </c>
      <c r="F27" s="725">
        <v>0</v>
      </c>
      <c r="G27" s="725">
        <f t="shared" si="2"/>
        <v>0</v>
      </c>
    </row>
    <row r="28" spans="1:7" ht="13.8" x14ac:dyDescent="0.25">
      <c r="A28" s="717">
        <v>17</v>
      </c>
      <c r="B28" s="715" t="s">
        <v>195</v>
      </c>
      <c r="C28" s="732" t="s">
        <v>280</v>
      </c>
      <c r="D28" s="733" t="s">
        <v>269</v>
      </c>
      <c r="E28" s="455">
        <v>1316</v>
      </c>
      <c r="F28" s="33">
        <v>0</v>
      </c>
      <c r="G28" s="33">
        <f t="shared" si="2"/>
        <v>0</v>
      </c>
    </row>
    <row r="29" spans="1:7" ht="13.8" x14ac:dyDescent="0.25">
      <c r="A29" s="716">
        <v>18</v>
      </c>
      <c r="B29" s="716" t="s">
        <v>196</v>
      </c>
      <c r="C29" s="504" t="s">
        <v>231</v>
      </c>
      <c r="D29" s="37" t="s">
        <v>267</v>
      </c>
      <c r="E29" s="454">
        <v>1</v>
      </c>
      <c r="F29" s="23">
        <v>0</v>
      </c>
      <c r="G29" s="23">
        <f t="shared" si="2"/>
        <v>0</v>
      </c>
    </row>
    <row r="30" spans="1:7" ht="13.8" x14ac:dyDescent="0.25">
      <c r="A30" s="717">
        <v>19</v>
      </c>
      <c r="B30" s="715" t="s">
        <v>197</v>
      </c>
      <c r="C30" s="456" t="s">
        <v>232</v>
      </c>
      <c r="D30" s="32" t="s">
        <v>272</v>
      </c>
      <c r="E30" s="455">
        <v>4284</v>
      </c>
      <c r="F30" s="33">
        <v>0</v>
      </c>
      <c r="G30" s="33">
        <f t="shared" si="2"/>
        <v>0</v>
      </c>
    </row>
    <row r="31" spans="1:7" ht="13.8" x14ac:dyDescent="0.25">
      <c r="A31" s="716">
        <v>20</v>
      </c>
      <c r="B31" s="716" t="s">
        <v>282</v>
      </c>
      <c r="C31" s="736" t="s">
        <v>283</v>
      </c>
      <c r="D31" s="737" t="s">
        <v>267</v>
      </c>
      <c r="E31" s="454">
        <v>1</v>
      </c>
      <c r="F31" s="23">
        <v>0</v>
      </c>
      <c r="G31" s="23">
        <f t="shared" ref="G31:G32" si="3">F31*E31</f>
        <v>0</v>
      </c>
    </row>
    <row r="32" spans="1:7" ht="13.8" x14ac:dyDescent="0.25">
      <c r="A32" s="717">
        <v>21</v>
      </c>
      <c r="B32" s="715" t="s">
        <v>282</v>
      </c>
      <c r="C32" s="731" t="s">
        <v>307</v>
      </c>
      <c r="D32" s="733" t="s">
        <v>267</v>
      </c>
      <c r="E32" s="455">
        <v>1</v>
      </c>
      <c r="F32" s="33">
        <v>0</v>
      </c>
      <c r="G32" s="33">
        <f t="shared" si="3"/>
        <v>0</v>
      </c>
    </row>
    <row r="33" spans="1:7" ht="27.6" x14ac:dyDescent="0.25">
      <c r="A33" s="716">
        <v>22</v>
      </c>
      <c r="B33" s="716" t="s">
        <v>198</v>
      </c>
      <c r="C33" s="505" t="s">
        <v>233</v>
      </c>
      <c r="D33" s="22" t="s">
        <v>269</v>
      </c>
      <c r="E33" s="454">
        <v>5216</v>
      </c>
      <c r="F33" s="23">
        <v>0</v>
      </c>
      <c r="G33" s="23">
        <f t="shared" si="2"/>
        <v>0</v>
      </c>
    </row>
    <row r="34" spans="1:7" ht="13.8" x14ac:dyDescent="0.25">
      <c r="A34" s="717">
        <v>23</v>
      </c>
      <c r="B34" s="715" t="s">
        <v>199</v>
      </c>
      <c r="C34" s="503" t="s">
        <v>234</v>
      </c>
      <c r="D34" s="38" t="s">
        <v>269</v>
      </c>
      <c r="E34" s="455">
        <v>720</v>
      </c>
      <c r="F34" s="33">
        <v>0</v>
      </c>
      <c r="G34" s="33">
        <f t="shared" si="2"/>
        <v>0</v>
      </c>
    </row>
    <row r="35" spans="1:7" ht="13.8" x14ac:dyDescent="0.25">
      <c r="A35" s="716">
        <v>24</v>
      </c>
      <c r="B35" s="716" t="s">
        <v>200</v>
      </c>
      <c r="C35" s="502" t="s">
        <v>235</v>
      </c>
      <c r="D35" s="39" t="s">
        <v>269</v>
      </c>
      <c r="E35" s="454">
        <v>40602</v>
      </c>
      <c r="F35" s="23">
        <v>0</v>
      </c>
      <c r="G35" s="23">
        <f t="shared" si="2"/>
        <v>0</v>
      </c>
    </row>
    <row r="36" spans="1:7" ht="13.8" x14ac:dyDescent="0.25">
      <c r="A36" s="717">
        <v>25</v>
      </c>
      <c r="B36" s="715" t="s">
        <v>200</v>
      </c>
      <c r="C36" s="503" t="s">
        <v>236</v>
      </c>
      <c r="D36" s="38" t="s">
        <v>273</v>
      </c>
      <c r="E36" s="455">
        <v>1534</v>
      </c>
      <c r="F36" s="33">
        <v>0</v>
      </c>
      <c r="G36" s="33">
        <f t="shared" si="2"/>
        <v>0</v>
      </c>
    </row>
    <row r="37" spans="1:7" ht="13.8" x14ac:dyDescent="0.25">
      <c r="A37" s="716">
        <v>26</v>
      </c>
      <c r="B37" s="716" t="s">
        <v>294</v>
      </c>
      <c r="C37" s="502" t="s">
        <v>293</v>
      </c>
      <c r="D37" s="39" t="s">
        <v>269</v>
      </c>
      <c r="E37" s="454">
        <v>3733</v>
      </c>
      <c r="F37" s="23">
        <v>0</v>
      </c>
      <c r="G37" s="23">
        <f t="shared" si="2"/>
        <v>0</v>
      </c>
    </row>
    <row r="38" spans="1:7" ht="13.8" x14ac:dyDescent="0.25">
      <c r="A38" s="717">
        <v>27</v>
      </c>
      <c r="B38" s="715" t="s">
        <v>200</v>
      </c>
      <c r="C38" s="503" t="s">
        <v>295</v>
      </c>
      <c r="D38" s="606" t="s">
        <v>273</v>
      </c>
      <c r="E38" s="455">
        <v>141</v>
      </c>
      <c r="F38" s="33">
        <v>0</v>
      </c>
      <c r="G38" s="33">
        <f t="shared" si="2"/>
        <v>0</v>
      </c>
    </row>
    <row r="39" spans="1:7" ht="13.8" x14ac:dyDescent="0.25">
      <c r="A39" s="716">
        <v>28</v>
      </c>
      <c r="B39" s="716" t="s">
        <v>201</v>
      </c>
      <c r="C39" s="502" t="s">
        <v>237</v>
      </c>
      <c r="D39" s="607" t="s">
        <v>269</v>
      </c>
      <c r="E39" s="454">
        <v>33436</v>
      </c>
      <c r="F39" s="23">
        <v>0</v>
      </c>
      <c r="G39" s="23">
        <f t="shared" si="2"/>
        <v>0</v>
      </c>
    </row>
    <row r="40" spans="1:7" ht="13.8" x14ac:dyDescent="0.25">
      <c r="A40" s="717">
        <v>29</v>
      </c>
      <c r="B40" s="715" t="s">
        <v>201</v>
      </c>
      <c r="C40" s="503" t="s">
        <v>285</v>
      </c>
      <c r="D40" s="606" t="s">
        <v>269</v>
      </c>
      <c r="E40" s="455">
        <v>11619</v>
      </c>
      <c r="F40" s="33">
        <v>0</v>
      </c>
      <c r="G40" s="33">
        <f t="shared" si="2"/>
        <v>0</v>
      </c>
    </row>
    <row r="41" spans="1:7" ht="13.8" x14ac:dyDescent="0.25">
      <c r="A41" s="716">
        <v>30</v>
      </c>
      <c r="B41" s="716" t="s">
        <v>201</v>
      </c>
      <c r="C41" s="502" t="s">
        <v>286</v>
      </c>
      <c r="D41" s="607" t="s">
        <v>269</v>
      </c>
      <c r="E41" s="454">
        <v>26951</v>
      </c>
      <c r="F41" s="23">
        <v>0</v>
      </c>
      <c r="G41" s="23">
        <f t="shared" si="2"/>
        <v>0</v>
      </c>
    </row>
    <row r="42" spans="1:7" ht="13.8" x14ac:dyDescent="0.25">
      <c r="A42" s="717">
        <v>31</v>
      </c>
      <c r="B42" s="715" t="s">
        <v>201</v>
      </c>
      <c r="C42" s="503" t="s">
        <v>238</v>
      </c>
      <c r="D42" s="606" t="s">
        <v>269</v>
      </c>
      <c r="E42" s="455">
        <v>19420</v>
      </c>
      <c r="F42" s="33">
        <v>0</v>
      </c>
      <c r="G42" s="33">
        <f t="shared" si="2"/>
        <v>0</v>
      </c>
    </row>
    <row r="43" spans="1:7" ht="13.8" x14ac:dyDescent="0.25">
      <c r="A43" s="716">
        <v>32</v>
      </c>
      <c r="B43" s="716" t="s">
        <v>202</v>
      </c>
      <c r="C43" s="502" t="s">
        <v>239</v>
      </c>
      <c r="D43" s="607" t="s">
        <v>270</v>
      </c>
      <c r="E43" s="454">
        <v>3535</v>
      </c>
      <c r="F43" s="23">
        <v>0</v>
      </c>
      <c r="G43" s="23">
        <f t="shared" si="2"/>
        <v>0</v>
      </c>
    </row>
    <row r="44" spans="1:7" ht="13.8" x14ac:dyDescent="0.25">
      <c r="A44" s="717">
        <v>33</v>
      </c>
      <c r="B44" s="715" t="s">
        <v>202</v>
      </c>
      <c r="C44" s="503" t="s">
        <v>240</v>
      </c>
      <c r="D44" s="606" t="s">
        <v>270</v>
      </c>
      <c r="E44" s="455">
        <v>153</v>
      </c>
      <c r="F44" s="33">
        <v>0</v>
      </c>
      <c r="G44" s="33">
        <f t="shared" si="2"/>
        <v>0</v>
      </c>
    </row>
    <row r="45" spans="1:7" ht="13.8" x14ac:dyDescent="0.25">
      <c r="A45" s="716">
        <v>34</v>
      </c>
      <c r="B45" s="716" t="s">
        <v>202</v>
      </c>
      <c r="C45" s="502" t="s">
        <v>241</v>
      </c>
      <c r="D45" s="607" t="s">
        <v>269</v>
      </c>
      <c r="E45" s="454">
        <v>146</v>
      </c>
      <c r="F45" s="23">
        <v>0</v>
      </c>
      <c r="G45" s="23">
        <f t="shared" si="2"/>
        <v>0</v>
      </c>
    </row>
    <row r="46" spans="1:7" ht="13.8" x14ac:dyDescent="0.25">
      <c r="A46" s="717">
        <v>35</v>
      </c>
      <c r="B46" s="715" t="s">
        <v>202</v>
      </c>
      <c r="C46" s="503" t="s">
        <v>242</v>
      </c>
      <c r="D46" s="606" t="s">
        <v>269</v>
      </c>
      <c r="E46" s="455">
        <v>707</v>
      </c>
      <c r="F46" s="33">
        <v>0</v>
      </c>
      <c r="G46" s="33">
        <f t="shared" si="2"/>
        <v>0</v>
      </c>
    </row>
    <row r="47" spans="1:7" ht="13.8" x14ac:dyDescent="0.25">
      <c r="A47" s="716">
        <v>36</v>
      </c>
      <c r="B47" s="716" t="s">
        <v>202</v>
      </c>
      <c r="C47" s="657" t="s">
        <v>324</v>
      </c>
      <c r="D47" s="607" t="s">
        <v>269</v>
      </c>
      <c r="E47" s="454">
        <v>67</v>
      </c>
      <c r="F47" s="23">
        <v>0</v>
      </c>
      <c r="G47" s="23">
        <f t="shared" ref="G47" si="4">F47*E47</f>
        <v>0</v>
      </c>
    </row>
    <row r="48" spans="1:7" ht="13.8" x14ac:dyDescent="0.25">
      <c r="A48" s="717">
        <v>37</v>
      </c>
      <c r="B48" s="715" t="s">
        <v>202</v>
      </c>
      <c r="C48" s="503" t="s">
        <v>309</v>
      </c>
      <c r="D48" s="606" t="s">
        <v>268</v>
      </c>
      <c r="E48" s="455">
        <v>6</v>
      </c>
      <c r="F48" s="33">
        <v>0</v>
      </c>
      <c r="G48" s="33">
        <f t="shared" si="2"/>
        <v>0</v>
      </c>
    </row>
    <row r="49" spans="1:7" ht="13.8" x14ac:dyDescent="0.25">
      <c r="A49" s="716">
        <v>38</v>
      </c>
      <c r="B49" s="716" t="s">
        <v>202</v>
      </c>
      <c r="C49" s="502" t="s">
        <v>310</v>
      </c>
      <c r="D49" s="607" t="s">
        <v>268</v>
      </c>
      <c r="E49" s="454">
        <v>2</v>
      </c>
      <c r="F49" s="23">
        <v>0</v>
      </c>
      <c r="G49" s="23">
        <f t="shared" si="2"/>
        <v>0</v>
      </c>
    </row>
    <row r="50" spans="1:7" ht="13.8" x14ac:dyDescent="0.25">
      <c r="A50" s="717">
        <v>39</v>
      </c>
      <c r="B50" s="715" t="s">
        <v>202</v>
      </c>
      <c r="C50" s="503" t="s">
        <v>311</v>
      </c>
      <c r="D50" s="606" t="s">
        <v>268</v>
      </c>
      <c r="E50" s="455">
        <v>2</v>
      </c>
      <c r="F50" s="33">
        <v>0</v>
      </c>
      <c r="G50" s="33">
        <f t="shared" si="2"/>
        <v>0</v>
      </c>
    </row>
    <row r="51" spans="1:7" ht="13.8" x14ac:dyDescent="0.25">
      <c r="A51" s="716">
        <v>40</v>
      </c>
      <c r="B51" s="716" t="s">
        <v>296</v>
      </c>
      <c r="C51" s="502" t="s">
        <v>297</v>
      </c>
      <c r="D51" s="607" t="s">
        <v>270</v>
      </c>
      <c r="E51" s="454">
        <v>4400</v>
      </c>
      <c r="F51" s="23">
        <v>0</v>
      </c>
      <c r="G51" s="23">
        <f t="shared" si="2"/>
        <v>0</v>
      </c>
    </row>
    <row r="52" spans="1:7" ht="13.8" x14ac:dyDescent="0.25">
      <c r="A52" s="717">
        <v>41</v>
      </c>
      <c r="B52" s="715" t="s">
        <v>296</v>
      </c>
      <c r="C52" s="503" t="s">
        <v>298</v>
      </c>
      <c r="D52" s="606" t="s">
        <v>270</v>
      </c>
      <c r="E52" s="455">
        <v>1820</v>
      </c>
      <c r="F52" s="33">
        <v>0</v>
      </c>
      <c r="G52" s="33">
        <f t="shared" si="2"/>
        <v>0</v>
      </c>
    </row>
    <row r="53" spans="1:7" ht="13.8" x14ac:dyDescent="0.25">
      <c r="A53" s="716">
        <v>42</v>
      </c>
      <c r="B53" s="716" t="s">
        <v>296</v>
      </c>
      <c r="C53" s="502" t="s">
        <v>299</v>
      </c>
      <c r="D53" s="607" t="s">
        <v>270</v>
      </c>
      <c r="E53" s="454">
        <v>500</v>
      </c>
      <c r="F53" s="23">
        <v>0</v>
      </c>
      <c r="G53" s="23">
        <f t="shared" si="2"/>
        <v>0</v>
      </c>
    </row>
    <row r="54" spans="1:7" ht="13.8" x14ac:dyDescent="0.25">
      <c r="A54" s="717">
        <v>43</v>
      </c>
      <c r="B54" s="715" t="s">
        <v>296</v>
      </c>
      <c r="C54" s="503" t="s">
        <v>300</v>
      </c>
      <c r="D54" s="606" t="s">
        <v>270</v>
      </c>
      <c r="E54" s="455">
        <v>220</v>
      </c>
      <c r="F54" s="33">
        <v>0</v>
      </c>
      <c r="G54" s="33">
        <f t="shared" si="2"/>
        <v>0</v>
      </c>
    </row>
    <row r="55" spans="1:7" ht="13.8" x14ac:dyDescent="0.25">
      <c r="A55" s="716">
        <v>44</v>
      </c>
      <c r="B55" s="716" t="s">
        <v>296</v>
      </c>
      <c r="C55" s="502" t="s">
        <v>301</v>
      </c>
      <c r="D55" s="607" t="s">
        <v>270</v>
      </c>
      <c r="E55" s="454">
        <v>380</v>
      </c>
      <c r="F55" s="23">
        <v>0</v>
      </c>
      <c r="G55" s="23">
        <f t="shared" si="2"/>
        <v>0</v>
      </c>
    </row>
    <row r="56" spans="1:7" ht="13.8" x14ac:dyDescent="0.25">
      <c r="A56" s="717">
        <v>45</v>
      </c>
      <c r="B56" s="715" t="s">
        <v>296</v>
      </c>
      <c r="C56" s="503" t="s">
        <v>302</v>
      </c>
      <c r="D56" s="734" t="s">
        <v>270</v>
      </c>
      <c r="E56" s="455">
        <v>70</v>
      </c>
      <c r="F56" s="33">
        <v>0</v>
      </c>
      <c r="G56" s="33">
        <f t="shared" si="2"/>
        <v>0</v>
      </c>
    </row>
    <row r="57" spans="1:7" ht="13.8" x14ac:dyDescent="0.25">
      <c r="A57" s="716">
        <v>46</v>
      </c>
      <c r="B57" s="716" t="s">
        <v>296</v>
      </c>
      <c r="C57" s="657" t="s">
        <v>303</v>
      </c>
      <c r="D57" s="607" t="s">
        <v>270</v>
      </c>
      <c r="E57" s="454">
        <v>50</v>
      </c>
      <c r="F57" s="23">
        <v>0</v>
      </c>
      <c r="G57" s="23">
        <f t="shared" si="2"/>
        <v>0</v>
      </c>
    </row>
    <row r="58" spans="1:7" ht="13.8" x14ac:dyDescent="0.25">
      <c r="A58" s="717">
        <v>47</v>
      </c>
      <c r="B58" s="715" t="s">
        <v>296</v>
      </c>
      <c r="C58" s="732" t="s">
        <v>304</v>
      </c>
      <c r="D58" s="606" t="s">
        <v>268</v>
      </c>
      <c r="E58" s="455">
        <v>2</v>
      </c>
      <c r="F58" s="33">
        <v>0</v>
      </c>
      <c r="G58" s="33">
        <f t="shared" si="2"/>
        <v>0</v>
      </c>
    </row>
    <row r="59" spans="1:7" ht="13.8" x14ac:dyDescent="0.25">
      <c r="A59" s="716">
        <v>48</v>
      </c>
      <c r="B59" s="716" t="s">
        <v>296</v>
      </c>
      <c r="C59" s="502" t="s">
        <v>305</v>
      </c>
      <c r="D59" s="607" t="s">
        <v>268</v>
      </c>
      <c r="E59" s="454">
        <v>4</v>
      </c>
      <c r="F59" s="23">
        <v>0</v>
      </c>
      <c r="G59" s="23">
        <f t="shared" si="2"/>
        <v>0</v>
      </c>
    </row>
    <row r="60" spans="1:7" ht="13.8" x14ac:dyDescent="0.25">
      <c r="A60" s="717">
        <v>49</v>
      </c>
      <c r="B60" s="715" t="s">
        <v>296</v>
      </c>
      <c r="C60" s="503" t="s">
        <v>306</v>
      </c>
      <c r="D60" s="606" t="s">
        <v>268</v>
      </c>
      <c r="E60" s="455">
        <v>4</v>
      </c>
      <c r="F60" s="33">
        <v>0</v>
      </c>
      <c r="G60" s="33">
        <f t="shared" si="2"/>
        <v>0</v>
      </c>
    </row>
    <row r="61" spans="1:7" ht="13.8" x14ac:dyDescent="0.25">
      <c r="A61" s="716">
        <v>50</v>
      </c>
      <c r="B61" s="716" t="s">
        <v>203</v>
      </c>
      <c r="C61" s="505" t="s">
        <v>244</v>
      </c>
      <c r="D61" s="829" t="s">
        <v>274</v>
      </c>
      <c r="E61" s="830">
        <v>11</v>
      </c>
      <c r="F61" s="23">
        <v>0</v>
      </c>
      <c r="G61" s="23">
        <f t="shared" si="2"/>
        <v>0</v>
      </c>
    </row>
    <row r="62" spans="1:7" ht="13.8" x14ac:dyDescent="0.25">
      <c r="A62" s="717">
        <v>51</v>
      </c>
      <c r="B62" s="715" t="s">
        <v>203</v>
      </c>
      <c r="C62" s="503" t="s">
        <v>245</v>
      </c>
      <c r="D62" s="606" t="s">
        <v>268</v>
      </c>
      <c r="E62" s="455">
        <v>11</v>
      </c>
      <c r="F62" s="33">
        <v>0</v>
      </c>
      <c r="G62" s="33">
        <f t="shared" si="2"/>
        <v>0</v>
      </c>
    </row>
    <row r="63" spans="1:7" ht="13.8" x14ac:dyDescent="0.25">
      <c r="A63" s="716">
        <v>52</v>
      </c>
      <c r="B63" s="716" t="s">
        <v>204</v>
      </c>
      <c r="C63" s="657" t="s">
        <v>246</v>
      </c>
      <c r="D63" s="607" t="s">
        <v>270</v>
      </c>
      <c r="E63" s="454">
        <v>11754</v>
      </c>
      <c r="F63" s="23">
        <v>0</v>
      </c>
      <c r="G63" s="23">
        <f t="shared" si="2"/>
        <v>0</v>
      </c>
    </row>
    <row r="64" spans="1:7" ht="13.8" x14ac:dyDescent="0.25">
      <c r="A64" s="717">
        <v>53</v>
      </c>
      <c r="B64" s="715" t="s">
        <v>205</v>
      </c>
      <c r="C64" s="503" t="s">
        <v>247</v>
      </c>
      <c r="D64" s="606" t="s">
        <v>269</v>
      </c>
      <c r="E64" s="455">
        <v>2320</v>
      </c>
      <c r="F64" s="33">
        <v>0</v>
      </c>
      <c r="G64" s="33">
        <f t="shared" si="2"/>
        <v>0</v>
      </c>
    </row>
    <row r="65" spans="1:7" ht="13.8" x14ac:dyDescent="0.25">
      <c r="A65" s="716">
        <v>54</v>
      </c>
      <c r="B65" s="716" t="s">
        <v>206</v>
      </c>
      <c r="C65" s="502" t="s">
        <v>248</v>
      </c>
      <c r="D65" s="607" t="s">
        <v>268</v>
      </c>
      <c r="E65" s="454">
        <v>1</v>
      </c>
      <c r="F65" s="23">
        <v>0</v>
      </c>
      <c r="G65" s="23">
        <f t="shared" si="2"/>
        <v>0</v>
      </c>
    </row>
    <row r="66" spans="1:7" ht="13.8" x14ac:dyDescent="0.25">
      <c r="A66" s="717">
        <v>55</v>
      </c>
      <c r="B66" s="715" t="s">
        <v>207</v>
      </c>
      <c r="C66" s="503" t="s">
        <v>249</v>
      </c>
      <c r="D66" s="606" t="s">
        <v>268</v>
      </c>
      <c r="E66" s="455">
        <v>15</v>
      </c>
      <c r="F66" s="33">
        <v>0</v>
      </c>
      <c r="G66" s="33">
        <f t="shared" si="2"/>
        <v>0</v>
      </c>
    </row>
    <row r="67" spans="1:7" ht="13.8" x14ac:dyDescent="0.25">
      <c r="A67" s="716">
        <v>56</v>
      </c>
      <c r="B67" s="716" t="s">
        <v>207</v>
      </c>
      <c r="C67" s="657" t="s">
        <v>250</v>
      </c>
      <c r="D67" s="607" t="s">
        <v>275</v>
      </c>
      <c r="E67" s="454">
        <v>10</v>
      </c>
      <c r="F67" s="23">
        <v>0</v>
      </c>
      <c r="G67" s="23">
        <f t="shared" si="2"/>
        <v>0</v>
      </c>
    </row>
    <row r="68" spans="1:7" ht="13.8" x14ac:dyDescent="0.25">
      <c r="A68" s="717">
        <v>57</v>
      </c>
      <c r="B68" s="715" t="s">
        <v>208</v>
      </c>
      <c r="C68" s="732" t="s">
        <v>287</v>
      </c>
      <c r="D68" s="606" t="s">
        <v>270</v>
      </c>
      <c r="E68" s="455">
        <v>1210</v>
      </c>
      <c r="F68" s="33">
        <v>0</v>
      </c>
      <c r="G68" s="33">
        <f t="shared" si="2"/>
        <v>0</v>
      </c>
    </row>
    <row r="69" spans="1:7" ht="13.8" x14ac:dyDescent="0.25">
      <c r="A69" s="716">
        <v>58</v>
      </c>
      <c r="B69" s="716" t="s">
        <v>208</v>
      </c>
      <c r="C69" s="502" t="s">
        <v>252</v>
      </c>
      <c r="D69" s="607" t="s">
        <v>270</v>
      </c>
      <c r="E69" s="454">
        <v>7476</v>
      </c>
      <c r="F69" s="23">
        <v>0</v>
      </c>
      <c r="G69" s="23">
        <f t="shared" si="2"/>
        <v>0</v>
      </c>
    </row>
    <row r="70" spans="1:7" ht="13.8" x14ac:dyDescent="0.25">
      <c r="A70" s="717">
        <v>59</v>
      </c>
      <c r="B70" s="715" t="s">
        <v>208</v>
      </c>
      <c r="C70" s="732" t="s">
        <v>253</v>
      </c>
      <c r="D70" s="606" t="s">
        <v>268</v>
      </c>
      <c r="E70" s="455">
        <v>133</v>
      </c>
      <c r="F70" s="33">
        <v>0</v>
      </c>
      <c r="G70" s="33">
        <f t="shared" si="2"/>
        <v>0</v>
      </c>
    </row>
    <row r="71" spans="1:7" ht="13.8" x14ac:dyDescent="0.25">
      <c r="A71" s="716">
        <v>60</v>
      </c>
      <c r="B71" s="716" t="s">
        <v>209</v>
      </c>
      <c r="C71" s="502" t="s">
        <v>288</v>
      </c>
      <c r="D71" s="607" t="s">
        <v>268</v>
      </c>
      <c r="E71" s="454">
        <v>5</v>
      </c>
      <c r="F71" s="23">
        <v>0</v>
      </c>
      <c r="G71" s="23">
        <f t="shared" si="2"/>
        <v>0</v>
      </c>
    </row>
    <row r="72" spans="1:7" ht="13.8" x14ac:dyDescent="0.25">
      <c r="A72" s="717">
        <v>61</v>
      </c>
      <c r="B72" s="715" t="s">
        <v>210</v>
      </c>
      <c r="C72" s="503" t="s">
        <v>254</v>
      </c>
      <c r="D72" s="606" t="s">
        <v>268</v>
      </c>
      <c r="E72" s="455">
        <v>1</v>
      </c>
      <c r="F72" s="33">
        <v>0</v>
      </c>
      <c r="G72" s="33">
        <f t="shared" ref="G72:G87" si="5">F72*E72</f>
        <v>0</v>
      </c>
    </row>
    <row r="73" spans="1:7" ht="13.8" x14ac:dyDescent="0.25">
      <c r="A73" s="716">
        <v>62</v>
      </c>
      <c r="B73" s="716" t="s">
        <v>210</v>
      </c>
      <c r="C73" s="502" t="s">
        <v>255</v>
      </c>
      <c r="D73" s="607" t="s">
        <v>268</v>
      </c>
      <c r="E73" s="454">
        <v>29</v>
      </c>
      <c r="F73" s="23">
        <v>0</v>
      </c>
      <c r="G73" s="23">
        <f t="shared" si="5"/>
        <v>0</v>
      </c>
    </row>
    <row r="74" spans="1:7" ht="13.8" x14ac:dyDescent="0.25">
      <c r="A74" s="717">
        <v>63</v>
      </c>
      <c r="B74" s="715" t="s">
        <v>210</v>
      </c>
      <c r="C74" s="503" t="s">
        <v>289</v>
      </c>
      <c r="D74" s="606" t="s">
        <v>268</v>
      </c>
      <c r="E74" s="455">
        <v>4</v>
      </c>
      <c r="F74" s="33">
        <v>0</v>
      </c>
      <c r="G74" s="33">
        <f t="shared" si="5"/>
        <v>0</v>
      </c>
    </row>
    <row r="75" spans="1:7" ht="27.6" x14ac:dyDescent="0.25">
      <c r="A75" s="716">
        <v>64</v>
      </c>
      <c r="B75" s="716" t="s">
        <v>211</v>
      </c>
      <c r="C75" s="505" t="s">
        <v>256</v>
      </c>
      <c r="D75" s="607" t="s">
        <v>268</v>
      </c>
      <c r="E75" s="454">
        <v>1</v>
      </c>
      <c r="F75" s="23">
        <v>0</v>
      </c>
      <c r="G75" s="23">
        <f t="shared" si="5"/>
        <v>0</v>
      </c>
    </row>
    <row r="76" spans="1:7" ht="27.6" x14ac:dyDescent="0.25">
      <c r="A76" s="717">
        <v>65</v>
      </c>
      <c r="B76" s="715" t="s">
        <v>211</v>
      </c>
      <c r="C76" s="456" t="s">
        <v>290</v>
      </c>
      <c r="D76" s="606" t="s">
        <v>268</v>
      </c>
      <c r="E76" s="455">
        <v>1</v>
      </c>
      <c r="F76" s="33">
        <v>0</v>
      </c>
      <c r="G76" s="33">
        <f t="shared" si="5"/>
        <v>0</v>
      </c>
    </row>
    <row r="77" spans="1:7" ht="27.6" x14ac:dyDescent="0.25">
      <c r="A77" s="716">
        <v>66</v>
      </c>
      <c r="B77" s="716" t="s">
        <v>211</v>
      </c>
      <c r="C77" s="505" t="s">
        <v>291</v>
      </c>
      <c r="D77" s="607" t="s">
        <v>268</v>
      </c>
      <c r="E77" s="454">
        <v>4</v>
      </c>
      <c r="F77" s="23">
        <v>0</v>
      </c>
      <c r="G77" s="23">
        <f t="shared" si="5"/>
        <v>0</v>
      </c>
    </row>
    <row r="78" spans="1:7" ht="13.8" x14ac:dyDescent="0.25">
      <c r="A78" s="717">
        <v>67</v>
      </c>
      <c r="B78" s="715" t="s">
        <v>211</v>
      </c>
      <c r="C78" s="503" t="s">
        <v>257</v>
      </c>
      <c r="D78" s="606" t="s">
        <v>268</v>
      </c>
      <c r="E78" s="455">
        <v>7</v>
      </c>
      <c r="F78" s="33">
        <v>0</v>
      </c>
      <c r="G78" s="33">
        <f t="shared" si="5"/>
        <v>0</v>
      </c>
    </row>
    <row r="79" spans="1:7" ht="13.8" x14ac:dyDescent="0.25">
      <c r="A79" s="716">
        <v>68</v>
      </c>
      <c r="B79" s="716" t="s">
        <v>211</v>
      </c>
      <c r="C79" s="502" t="s">
        <v>258</v>
      </c>
      <c r="D79" s="607" t="s">
        <v>268</v>
      </c>
      <c r="E79" s="454">
        <v>5</v>
      </c>
      <c r="F79" s="23">
        <v>0</v>
      </c>
      <c r="G79" s="23">
        <f t="shared" si="5"/>
        <v>0</v>
      </c>
    </row>
    <row r="80" spans="1:7" ht="13.8" x14ac:dyDescent="0.25">
      <c r="A80" s="717">
        <v>69</v>
      </c>
      <c r="B80" s="715" t="s">
        <v>212</v>
      </c>
      <c r="C80" s="503" t="s">
        <v>259</v>
      </c>
      <c r="D80" s="606" t="s">
        <v>268</v>
      </c>
      <c r="E80" s="455">
        <v>17</v>
      </c>
      <c r="F80" s="33">
        <v>0</v>
      </c>
      <c r="G80" s="33">
        <f t="shared" si="5"/>
        <v>0</v>
      </c>
    </row>
    <row r="81" spans="1:7" ht="13.8" x14ac:dyDescent="0.25">
      <c r="A81" s="716">
        <v>70</v>
      </c>
      <c r="B81" s="716" t="s">
        <v>213</v>
      </c>
      <c r="C81" s="657" t="s">
        <v>260</v>
      </c>
      <c r="D81" s="607" t="s">
        <v>270</v>
      </c>
      <c r="E81" s="454">
        <v>18</v>
      </c>
      <c r="F81" s="23">
        <v>0</v>
      </c>
      <c r="G81" s="23">
        <f t="shared" ref="G81" si="6">F81*E81</f>
        <v>0</v>
      </c>
    </row>
    <row r="82" spans="1:7" ht="13.8" x14ac:dyDescent="0.25">
      <c r="A82" s="717">
        <v>71</v>
      </c>
      <c r="B82" s="715" t="s">
        <v>213</v>
      </c>
      <c r="C82" s="503" t="s">
        <v>261</v>
      </c>
      <c r="D82" s="606" t="s">
        <v>270</v>
      </c>
      <c r="E82" s="455">
        <v>3050</v>
      </c>
      <c r="F82" s="33">
        <v>0</v>
      </c>
      <c r="G82" s="33">
        <f t="shared" si="5"/>
        <v>0</v>
      </c>
    </row>
    <row r="83" spans="1:7" ht="13.8" x14ac:dyDescent="0.25">
      <c r="A83" s="716">
        <v>72</v>
      </c>
      <c r="B83" s="716" t="s">
        <v>214</v>
      </c>
      <c r="C83" s="502" t="s">
        <v>262</v>
      </c>
      <c r="D83" s="607" t="s">
        <v>270</v>
      </c>
      <c r="E83" s="454">
        <v>3050</v>
      </c>
      <c r="F83" s="23">
        <v>0</v>
      </c>
      <c r="G83" s="23">
        <f t="shared" si="5"/>
        <v>0</v>
      </c>
    </row>
    <row r="84" spans="1:7" ht="13.8" x14ac:dyDescent="0.25">
      <c r="A84" s="717">
        <v>73</v>
      </c>
      <c r="B84" s="715" t="s">
        <v>215</v>
      </c>
      <c r="C84" s="503" t="s">
        <v>263</v>
      </c>
      <c r="D84" s="606" t="s">
        <v>268</v>
      </c>
      <c r="E84" s="455">
        <v>60</v>
      </c>
      <c r="F84" s="33">
        <v>0</v>
      </c>
      <c r="G84" s="33">
        <f t="shared" si="5"/>
        <v>0</v>
      </c>
    </row>
    <row r="85" spans="1:7" ht="13.8" x14ac:dyDescent="0.25">
      <c r="A85" s="716">
        <v>74</v>
      </c>
      <c r="B85" s="716" t="s">
        <v>215</v>
      </c>
      <c r="C85" s="502" t="s">
        <v>264</v>
      </c>
      <c r="D85" s="607" t="s">
        <v>268</v>
      </c>
      <c r="E85" s="454">
        <v>5</v>
      </c>
      <c r="F85" s="23">
        <v>0</v>
      </c>
      <c r="G85" s="23">
        <f t="shared" si="5"/>
        <v>0</v>
      </c>
    </row>
    <row r="86" spans="1:7" ht="13.8" x14ac:dyDescent="0.25">
      <c r="A86" s="717">
        <v>75</v>
      </c>
      <c r="B86" s="715" t="s">
        <v>216</v>
      </c>
      <c r="C86" s="503" t="s">
        <v>265</v>
      </c>
      <c r="D86" s="606" t="s">
        <v>267</v>
      </c>
      <c r="E86" s="455">
        <v>1</v>
      </c>
      <c r="F86" s="33">
        <v>0</v>
      </c>
      <c r="G86" s="33">
        <f t="shared" si="5"/>
        <v>0</v>
      </c>
    </row>
    <row r="87" spans="1:7" ht="13.8" customHeight="1" x14ac:dyDescent="0.25">
      <c r="A87" s="716">
        <v>76</v>
      </c>
      <c r="B87" s="716" t="s">
        <v>217</v>
      </c>
      <c r="C87" s="502" t="s">
        <v>266</v>
      </c>
      <c r="D87" s="607" t="s">
        <v>267</v>
      </c>
      <c r="E87" s="454">
        <v>1</v>
      </c>
      <c r="F87" s="23">
        <v>0</v>
      </c>
      <c r="G87" s="23">
        <f t="shared" si="5"/>
        <v>0</v>
      </c>
    </row>
    <row r="88" spans="1:7" ht="18" customHeight="1" x14ac:dyDescent="0.25">
      <c r="A88" s="654"/>
      <c r="B88" s="655"/>
      <c r="C88" s="656"/>
      <c r="D88" s="743"/>
      <c r="E88" s="744"/>
      <c r="F88" s="750" t="s">
        <v>189</v>
      </c>
      <c r="G88" s="696">
        <f>SUM(G12:G87)</f>
        <v>0</v>
      </c>
    </row>
    <row r="89" spans="1:7" ht="18" customHeight="1" x14ac:dyDescent="0.25"/>
    <row r="90" spans="1:7" ht="13.8" x14ac:dyDescent="0.25">
      <c r="A90" s="760" t="s">
        <v>313</v>
      </c>
      <c r="B90" s="761"/>
      <c r="C90" s="762"/>
    </row>
    <row r="91" spans="1:7" ht="13.8" x14ac:dyDescent="0.25">
      <c r="A91" s="717">
        <v>75</v>
      </c>
      <c r="B91" s="715" t="s">
        <v>195</v>
      </c>
      <c r="C91" s="503" t="s">
        <v>226</v>
      </c>
      <c r="D91" s="32" t="s">
        <v>270</v>
      </c>
      <c r="E91" s="455">
        <v>10</v>
      </c>
      <c r="F91" s="33"/>
      <c r="G91" s="33">
        <f t="shared" ref="G91:G94" si="7">F91*E91</f>
        <v>0</v>
      </c>
    </row>
    <row r="92" spans="1:7" ht="13.8" x14ac:dyDescent="0.25">
      <c r="A92" s="735">
        <v>76</v>
      </c>
      <c r="B92" s="716" t="s">
        <v>197</v>
      </c>
      <c r="C92" s="505" t="s">
        <v>232</v>
      </c>
      <c r="D92" s="22" t="s">
        <v>272</v>
      </c>
      <c r="E92" s="454">
        <v>56</v>
      </c>
      <c r="F92" s="23"/>
      <c r="G92" s="23">
        <f t="shared" si="7"/>
        <v>0</v>
      </c>
    </row>
    <row r="93" spans="1:7" ht="13.8" x14ac:dyDescent="0.25">
      <c r="A93" s="717">
        <v>77</v>
      </c>
      <c r="B93" s="715" t="s">
        <v>202</v>
      </c>
      <c r="C93" s="503" t="s">
        <v>241</v>
      </c>
      <c r="D93" s="606" t="s">
        <v>269</v>
      </c>
      <c r="E93" s="455">
        <v>222</v>
      </c>
      <c r="F93" s="33"/>
      <c r="G93" s="33">
        <f t="shared" si="7"/>
        <v>0</v>
      </c>
    </row>
    <row r="94" spans="1:7" ht="13.8" x14ac:dyDescent="0.25">
      <c r="A94" s="735">
        <v>78</v>
      </c>
      <c r="B94" s="716" t="s">
        <v>202</v>
      </c>
      <c r="C94" s="657" t="s">
        <v>309</v>
      </c>
      <c r="D94" s="607" t="s">
        <v>268</v>
      </c>
      <c r="E94" s="454">
        <v>1</v>
      </c>
      <c r="F94" s="23"/>
      <c r="G94" s="23">
        <f t="shared" si="7"/>
        <v>0</v>
      </c>
    </row>
    <row r="95" spans="1:7" ht="13.8" x14ac:dyDescent="0.25">
      <c r="C95" s="743"/>
      <c r="D95" s="751"/>
      <c r="E95" s="744"/>
      <c r="F95" s="750" t="s">
        <v>314</v>
      </c>
      <c r="G95" s="696">
        <f>SUM(G91:G94)</f>
        <v>0</v>
      </c>
    </row>
    <row r="97" spans="1:7" ht="13.8" x14ac:dyDescent="0.25">
      <c r="A97" s="760" t="s">
        <v>315</v>
      </c>
      <c r="B97" s="761"/>
      <c r="C97" s="762"/>
    </row>
    <row r="98" spans="1:7" ht="13.8" x14ac:dyDescent="0.25">
      <c r="A98" s="715">
        <v>79</v>
      </c>
      <c r="B98" s="715" t="s">
        <v>195</v>
      </c>
      <c r="C98" s="732" t="s">
        <v>229</v>
      </c>
      <c r="D98" s="605" t="s">
        <v>268</v>
      </c>
      <c r="E98" s="455">
        <v>39</v>
      </c>
      <c r="F98" s="33"/>
      <c r="G98" s="33">
        <f t="shared" ref="G98:G102" si="8">F98*E98</f>
        <v>0</v>
      </c>
    </row>
    <row r="99" spans="1:7" ht="13.8" x14ac:dyDescent="0.25">
      <c r="A99" s="735">
        <v>80</v>
      </c>
      <c r="B99" s="716" t="s">
        <v>202</v>
      </c>
      <c r="C99" s="657" t="s">
        <v>309</v>
      </c>
      <c r="D99" s="607" t="s">
        <v>268</v>
      </c>
      <c r="E99" s="454">
        <v>33</v>
      </c>
      <c r="F99" s="23"/>
      <c r="G99" s="23">
        <f t="shared" si="8"/>
        <v>0</v>
      </c>
    </row>
    <row r="100" spans="1:7" ht="13.8" x14ac:dyDescent="0.25">
      <c r="A100" s="717">
        <v>81</v>
      </c>
      <c r="B100" s="715" t="s">
        <v>202</v>
      </c>
      <c r="C100" s="732" t="s">
        <v>310</v>
      </c>
      <c r="D100" s="606" t="s">
        <v>268</v>
      </c>
      <c r="E100" s="455">
        <v>4</v>
      </c>
      <c r="F100" s="33"/>
      <c r="G100" s="33">
        <f t="shared" si="8"/>
        <v>0</v>
      </c>
    </row>
    <row r="101" spans="1:7" ht="13.8" x14ac:dyDescent="0.25">
      <c r="A101" s="735">
        <v>82</v>
      </c>
      <c r="B101" s="716" t="s">
        <v>202</v>
      </c>
      <c r="C101" s="657" t="s">
        <v>316</v>
      </c>
      <c r="D101" s="607" t="s">
        <v>268</v>
      </c>
      <c r="E101" s="454">
        <v>2</v>
      </c>
      <c r="F101" s="23"/>
      <c r="G101" s="23">
        <f t="shared" si="8"/>
        <v>0</v>
      </c>
    </row>
    <row r="102" spans="1:7" ht="13.8" x14ac:dyDescent="0.25">
      <c r="A102" s="717">
        <v>83</v>
      </c>
      <c r="B102" s="715" t="s">
        <v>202</v>
      </c>
      <c r="C102" s="732" t="s">
        <v>317</v>
      </c>
      <c r="D102" s="606" t="s">
        <v>268</v>
      </c>
      <c r="E102" s="455">
        <v>8</v>
      </c>
      <c r="F102" s="33"/>
      <c r="G102" s="33">
        <f t="shared" si="8"/>
        <v>0</v>
      </c>
    </row>
    <row r="103" spans="1:7" ht="13.8" x14ac:dyDescent="0.25">
      <c r="C103" s="743"/>
      <c r="D103" s="744"/>
      <c r="E103" s="744"/>
      <c r="F103" s="750" t="s">
        <v>319</v>
      </c>
      <c r="G103" s="696">
        <f>SUM(G98:G102)</f>
        <v>0</v>
      </c>
    </row>
    <row r="104" spans="1:7" ht="13.8" x14ac:dyDescent="0.25">
      <c r="D104" s="748"/>
      <c r="E104" s="748"/>
      <c r="F104" s="748"/>
      <c r="G104" s="749"/>
    </row>
    <row r="105" spans="1:7" ht="15" x14ac:dyDescent="0.25">
      <c r="A105" s="746" t="str">
        <f>B6</f>
        <v>2020 Street Bundle - Sector III</v>
      </c>
      <c r="B105" s="747"/>
      <c r="C105" s="747"/>
      <c r="D105" s="745"/>
      <c r="E105" s="745"/>
      <c r="F105" s="745" t="s">
        <v>320</v>
      </c>
      <c r="G105" s="697">
        <f>G88</f>
        <v>0</v>
      </c>
    </row>
    <row r="106" spans="1:7" ht="15" x14ac:dyDescent="0.25">
      <c r="A106" s="746" t="str">
        <f>B6</f>
        <v>2020 Street Bundle - Sector III</v>
      </c>
      <c r="B106" s="747"/>
      <c r="C106" s="747"/>
      <c r="D106" s="745"/>
      <c r="E106" s="745"/>
      <c r="F106" s="745" t="s">
        <v>321</v>
      </c>
      <c r="G106" s="697">
        <f>G88+G95</f>
        <v>0</v>
      </c>
    </row>
    <row r="107" spans="1:7" ht="15" x14ac:dyDescent="0.25">
      <c r="A107" s="746" t="str">
        <f>B6</f>
        <v>2020 Street Bundle - Sector III</v>
      </c>
      <c r="B107" s="747"/>
      <c r="C107" s="747"/>
      <c r="D107" s="745"/>
      <c r="E107" s="745"/>
      <c r="F107" s="745" t="s">
        <v>322</v>
      </c>
      <c r="G107" s="697">
        <f>G88+G103</f>
        <v>0</v>
      </c>
    </row>
    <row r="108" spans="1:7" ht="15" x14ac:dyDescent="0.25">
      <c r="A108" s="746" t="str">
        <f>B6</f>
        <v>2020 Street Bundle - Sector III</v>
      </c>
      <c r="B108" s="747"/>
      <c r="C108" s="747"/>
      <c r="D108" s="745"/>
      <c r="E108" s="745"/>
      <c r="F108" s="745" t="s">
        <v>323</v>
      </c>
      <c r="G108" s="697">
        <f>G88+G95+G103</f>
        <v>0</v>
      </c>
    </row>
  </sheetData>
  <mergeCells count="16">
    <mergeCell ref="A90:C90"/>
    <mergeCell ref="A97:C97"/>
    <mergeCell ref="C3:D3"/>
    <mergeCell ref="C4:D4"/>
    <mergeCell ref="A4:B4"/>
    <mergeCell ref="A10:G10"/>
    <mergeCell ref="F3:G3"/>
    <mergeCell ref="F4:G4"/>
    <mergeCell ref="F5:G5"/>
    <mergeCell ref="F6:G6"/>
    <mergeCell ref="F7:G7"/>
    <mergeCell ref="A1:G1"/>
    <mergeCell ref="B5:D5"/>
    <mergeCell ref="B6:E7"/>
    <mergeCell ref="C2:D2"/>
    <mergeCell ref="F2:G2"/>
  </mergeCells>
  <pageMargins left="0.25" right="0.25" top="0.25" bottom="0.25" header="0" footer="0.0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45B2A-4E5A-4123-A25D-A88F7A26B346}">
  <dimension ref="A1:M91"/>
  <sheetViews>
    <sheetView showWhiteSpace="0" view="pageLayout" topLeftCell="A65" zoomScaleNormal="100" zoomScaleSheetLayoutView="100" workbookViewId="0">
      <selection activeCell="I86" sqref="I12:I86"/>
    </sheetView>
  </sheetViews>
  <sheetFormatPr defaultRowHeight="13.2" x14ac:dyDescent="0.25"/>
  <cols>
    <col min="1" max="1" width="5.77734375" style="609" customWidth="1"/>
    <col min="2" max="2" width="24" customWidth="1"/>
    <col min="3" max="3" width="33.21875" customWidth="1"/>
    <col min="4" max="4" width="4.44140625" customWidth="1"/>
    <col min="5" max="5" width="6.5546875" customWidth="1"/>
    <col min="6" max="6" width="12.77734375" customWidth="1"/>
    <col min="7" max="7" width="17" customWidth="1"/>
    <col min="9" max="9" width="13.109375" customWidth="1"/>
  </cols>
  <sheetData>
    <row r="1" spans="1:13" ht="22.95" customHeight="1" thickTop="1" x14ac:dyDescent="0.25">
      <c r="A1" s="752" t="s">
        <v>187</v>
      </c>
      <c r="B1" s="753"/>
      <c r="C1" s="753"/>
      <c r="D1" s="753"/>
      <c r="E1" s="753"/>
      <c r="F1" s="753"/>
      <c r="G1" s="754"/>
      <c r="H1" s="305"/>
      <c r="I1" s="1"/>
      <c r="J1" s="327"/>
      <c r="K1" s="327"/>
      <c r="L1" s="488"/>
      <c r="M1" s="488"/>
    </row>
    <row r="2" spans="1:13" ht="28.8" customHeight="1" x14ac:dyDescent="0.25">
      <c r="A2" s="690"/>
      <c r="B2" s="691" t="s">
        <v>170</v>
      </c>
      <c r="C2" s="757" t="s">
        <v>71</v>
      </c>
      <c r="D2" s="757"/>
      <c r="E2" s="691" t="s">
        <v>84</v>
      </c>
      <c r="F2" s="758" t="s">
        <v>174</v>
      </c>
      <c r="G2" s="759"/>
      <c r="H2" s="305"/>
      <c r="I2" s="1"/>
      <c r="J2" s="327"/>
      <c r="K2" s="327"/>
      <c r="L2" s="488"/>
      <c r="M2" s="488"/>
    </row>
    <row r="3" spans="1:13" ht="28.5" customHeight="1" x14ac:dyDescent="0.25">
      <c r="A3" s="692"/>
      <c r="B3" s="183"/>
      <c r="C3" s="763" t="s">
        <v>167</v>
      </c>
      <c r="D3" s="763"/>
      <c r="E3" s="447"/>
      <c r="F3" s="758" t="s">
        <v>175</v>
      </c>
      <c r="G3" s="759"/>
      <c r="H3" s="305"/>
      <c r="I3" s="1"/>
      <c r="J3" s="188"/>
      <c r="K3" s="189"/>
      <c r="L3" s="488"/>
      <c r="M3" s="488"/>
    </row>
    <row r="4" spans="1:13" ht="17.399999999999999" x14ac:dyDescent="0.3">
      <c r="A4" s="764"/>
      <c r="B4" s="765"/>
      <c r="C4" s="763" t="s">
        <v>66</v>
      </c>
      <c r="D4" s="763"/>
      <c r="E4" s="447"/>
      <c r="F4" s="768" t="s">
        <v>176</v>
      </c>
      <c r="G4" s="769"/>
      <c r="H4" s="487"/>
      <c r="I4" s="1"/>
      <c r="J4" s="188"/>
      <c r="K4" s="190"/>
      <c r="L4" s="330"/>
      <c r="M4" s="330"/>
    </row>
    <row r="5" spans="1:13" ht="16.8" x14ac:dyDescent="0.3">
      <c r="A5" s="727"/>
      <c r="B5" s="755" t="s">
        <v>276</v>
      </c>
      <c r="C5" s="755"/>
      <c r="D5" s="755"/>
      <c r="E5" s="447"/>
      <c r="F5" s="768" t="s">
        <v>164</v>
      </c>
      <c r="G5" s="769"/>
      <c r="H5" s="184"/>
      <c r="I5" s="184"/>
      <c r="J5" s="302"/>
      <c r="K5" s="329"/>
      <c r="L5" s="331"/>
      <c r="M5" s="331"/>
    </row>
    <row r="6" spans="1:13" ht="18" customHeight="1" x14ac:dyDescent="0.3">
      <c r="A6" s="659" t="s">
        <v>169</v>
      </c>
      <c r="B6" s="756" t="s">
        <v>284</v>
      </c>
      <c r="C6" s="756"/>
      <c r="D6" s="756"/>
      <c r="E6" s="756"/>
      <c r="F6" s="768" t="s">
        <v>165</v>
      </c>
      <c r="G6" s="769"/>
      <c r="H6" s="184"/>
      <c r="I6" s="184"/>
      <c r="J6" s="302"/>
      <c r="K6" s="328"/>
      <c r="L6" s="332"/>
      <c r="M6" s="332"/>
    </row>
    <row r="7" spans="1:13" ht="18" customHeight="1" x14ac:dyDescent="0.3">
      <c r="A7" s="659"/>
      <c r="B7" s="756"/>
      <c r="C7" s="756"/>
      <c r="D7" s="756"/>
      <c r="E7" s="756"/>
      <c r="F7" s="770" t="s">
        <v>166</v>
      </c>
      <c r="G7" s="771"/>
      <c r="H7" s="184"/>
      <c r="I7" s="184"/>
      <c r="J7" s="302"/>
      <c r="K7" s="328"/>
      <c r="L7" s="332"/>
      <c r="M7" s="332"/>
    </row>
    <row r="8" spans="1:13" ht="15.6" x14ac:dyDescent="0.3">
      <c r="A8" s="659" t="s">
        <v>277</v>
      </c>
      <c r="B8" s="694">
        <v>7857</v>
      </c>
      <c r="C8" s="453"/>
      <c r="D8" s="195"/>
      <c r="E8" s="448"/>
      <c r="F8" s="695"/>
      <c r="G8" s="486"/>
      <c r="H8" s="728"/>
      <c r="I8" s="200"/>
      <c r="J8" s="333"/>
      <c r="K8" s="333"/>
      <c r="L8" s="334"/>
      <c r="M8" s="334"/>
    </row>
    <row r="9" spans="1:13" ht="25.35" customHeight="1" thickBot="1" x14ac:dyDescent="0.35">
      <c r="A9" s="658" t="s">
        <v>168</v>
      </c>
      <c r="B9" s="713">
        <v>190003</v>
      </c>
      <c r="C9" s="339"/>
      <c r="D9" s="196"/>
      <c r="E9" s="197"/>
      <c r="F9" s="729"/>
      <c r="G9" s="653"/>
      <c r="H9" s="174"/>
      <c r="I9" s="208"/>
      <c r="J9" s="340"/>
      <c r="K9" s="340"/>
      <c r="L9" s="341"/>
      <c r="M9" s="341"/>
    </row>
    <row r="10" spans="1:13" s="90" customFormat="1" ht="22.95" customHeight="1" thickTop="1" thickBot="1" x14ac:dyDescent="0.3">
      <c r="A10" s="766" t="s">
        <v>188</v>
      </c>
      <c r="B10" s="767"/>
      <c r="C10" s="767"/>
      <c r="D10" s="767"/>
      <c r="E10" s="767"/>
      <c r="F10" s="767"/>
      <c r="G10" s="767"/>
      <c r="I10" s="85"/>
      <c r="J10" s="85"/>
      <c r="K10" s="85"/>
      <c r="L10" s="85"/>
      <c r="M10" s="85"/>
    </row>
    <row r="11" spans="1:13" ht="24" customHeight="1" x14ac:dyDescent="0.25">
      <c r="A11" s="645" t="s">
        <v>96</v>
      </c>
      <c r="B11" s="645" t="s">
        <v>85</v>
      </c>
      <c r="C11" s="646" t="s">
        <v>177</v>
      </c>
      <c r="D11" s="646" t="s">
        <v>81</v>
      </c>
      <c r="E11" s="645" t="s">
        <v>82</v>
      </c>
      <c r="F11" s="647" t="s">
        <v>16</v>
      </c>
      <c r="G11" s="647" t="s">
        <v>83</v>
      </c>
      <c r="H11" s="335"/>
      <c r="I11" s="335"/>
      <c r="J11" s="336"/>
      <c r="K11" s="337"/>
      <c r="L11" s="337"/>
      <c r="M11" s="335"/>
    </row>
    <row r="12" spans="1:13" ht="13.8" x14ac:dyDescent="0.25">
      <c r="A12" s="717">
        <v>1</v>
      </c>
      <c r="B12" s="650" t="s">
        <v>191</v>
      </c>
      <c r="C12" s="652" t="s">
        <v>218</v>
      </c>
      <c r="D12" s="649" t="s">
        <v>267</v>
      </c>
      <c r="E12" s="650">
        <v>1</v>
      </c>
      <c r="F12" s="648">
        <v>200000</v>
      </c>
      <c r="G12" s="651">
        <f t="shared" ref="G12:G72" si="0">F12*E12</f>
        <v>200000</v>
      </c>
      <c r="H12" s="335"/>
      <c r="I12" s="335">
        <f>F12</f>
        <v>200000</v>
      </c>
      <c r="J12" s="336"/>
      <c r="K12" s="337"/>
      <c r="L12" s="337"/>
      <c r="M12" s="335"/>
    </row>
    <row r="13" spans="1:13" ht="13.8" x14ac:dyDescent="0.25">
      <c r="A13" s="716">
        <v>2</v>
      </c>
      <c r="B13" s="718" t="s">
        <v>192</v>
      </c>
      <c r="C13" s="730" t="s">
        <v>278</v>
      </c>
      <c r="D13" s="604" t="s">
        <v>267</v>
      </c>
      <c r="E13" s="454">
        <v>1</v>
      </c>
      <c r="F13" s="23">
        <v>10000</v>
      </c>
      <c r="G13" s="23">
        <f t="shared" si="0"/>
        <v>10000</v>
      </c>
      <c r="I13" s="335">
        <f t="shared" ref="I13:I14" si="1">F13</f>
        <v>10000</v>
      </c>
    </row>
    <row r="14" spans="1:13" ht="13.8" x14ac:dyDescent="0.25">
      <c r="A14" s="717">
        <v>3</v>
      </c>
      <c r="B14" s="714" t="s">
        <v>193</v>
      </c>
      <c r="C14" s="600" t="s">
        <v>219</v>
      </c>
      <c r="D14" s="605" t="s">
        <v>268</v>
      </c>
      <c r="E14" s="455">
        <v>2</v>
      </c>
      <c r="F14" s="33">
        <v>500</v>
      </c>
      <c r="G14" s="33">
        <f t="shared" si="0"/>
        <v>1000</v>
      </c>
      <c r="I14" s="335">
        <f t="shared" si="1"/>
        <v>500</v>
      </c>
    </row>
    <row r="15" spans="1:13" ht="13.8" x14ac:dyDescent="0.25">
      <c r="A15" s="716">
        <v>4</v>
      </c>
      <c r="B15" s="718" t="s">
        <v>194</v>
      </c>
      <c r="C15" s="599" t="s">
        <v>220</v>
      </c>
      <c r="D15" s="604" t="s">
        <v>268</v>
      </c>
      <c r="E15" s="454">
        <v>7</v>
      </c>
      <c r="F15" s="23">
        <v>1000</v>
      </c>
      <c r="G15" s="23">
        <f t="shared" si="0"/>
        <v>7000</v>
      </c>
      <c r="I15" s="742">
        <f>F15*1.35</f>
        <v>1350</v>
      </c>
    </row>
    <row r="16" spans="1:13" ht="13.8" x14ac:dyDescent="0.25">
      <c r="A16" s="717">
        <v>5</v>
      </c>
      <c r="B16" s="719" t="s">
        <v>194</v>
      </c>
      <c r="C16" s="600" t="s">
        <v>221</v>
      </c>
      <c r="D16" s="605" t="s">
        <v>268</v>
      </c>
      <c r="E16" s="455">
        <v>4</v>
      </c>
      <c r="F16" s="33">
        <v>750</v>
      </c>
      <c r="G16" s="33">
        <f t="shared" si="0"/>
        <v>3000</v>
      </c>
      <c r="I16" s="742">
        <f t="shared" ref="I16:I30" si="2">F16*1.35</f>
        <v>1012.5000000000001</v>
      </c>
    </row>
    <row r="17" spans="1:9" ht="13.8" x14ac:dyDescent="0.25">
      <c r="A17" s="716">
        <v>6</v>
      </c>
      <c r="B17" s="718" t="s">
        <v>194</v>
      </c>
      <c r="C17" s="599" t="s">
        <v>222</v>
      </c>
      <c r="D17" s="604" t="s">
        <v>267</v>
      </c>
      <c r="E17" s="454">
        <v>1</v>
      </c>
      <c r="F17" s="23">
        <v>20000</v>
      </c>
      <c r="G17" s="23">
        <f t="shared" si="0"/>
        <v>20000</v>
      </c>
      <c r="I17" s="742">
        <f>F17</f>
        <v>20000</v>
      </c>
    </row>
    <row r="18" spans="1:9" ht="13.8" x14ac:dyDescent="0.25">
      <c r="A18" s="717">
        <v>7</v>
      </c>
      <c r="B18" s="719" t="s">
        <v>194</v>
      </c>
      <c r="C18" s="600" t="s">
        <v>223</v>
      </c>
      <c r="D18" s="32" t="s">
        <v>268</v>
      </c>
      <c r="E18" s="455">
        <v>1</v>
      </c>
      <c r="F18" s="33">
        <v>750</v>
      </c>
      <c r="G18" s="501">
        <f t="shared" si="0"/>
        <v>750</v>
      </c>
      <c r="I18" s="742">
        <f t="shared" si="2"/>
        <v>1012.5000000000001</v>
      </c>
    </row>
    <row r="19" spans="1:9" ht="13.8" x14ac:dyDescent="0.25">
      <c r="A19" s="716">
        <v>8</v>
      </c>
      <c r="B19" s="720" t="s">
        <v>194</v>
      </c>
      <c r="C19" s="599" t="s">
        <v>224</v>
      </c>
      <c r="D19" s="22" t="s">
        <v>268</v>
      </c>
      <c r="E19" s="454">
        <v>31</v>
      </c>
      <c r="F19" s="23">
        <v>500</v>
      </c>
      <c r="G19" s="23">
        <f t="shared" si="0"/>
        <v>15500</v>
      </c>
      <c r="I19" s="742">
        <f t="shared" si="2"/>
        <v>675</v>
      </c>
    </row>
    <row r="20" spans="1:9" ht="13.8" x14ac:dyDescent="0.25">
      <c r="A20" s="717">
        <v>9</v>
      </c>
      <c r="B20" s="714" t="s">
        <v>194</v>
      </c>
      <c r="C20" s="31" t="s">
        <v>225</v>
      </c>
      <c r="D20" s="32" t="s">
        <v>268</v>
      </c>
      <c r="E20" s="455">
        <v>12</v>
      </c>
      <c r="F20" s="33">
        <v>500</v>
      </c>
      <c r="G20" s="501">
        <f t="shared" si="0"/>
        <v>6000</v>
      </c>
      <c r="I20" s="742">
        <f t="shared" si="2"/>
        <v>675</v>
      </c>
    </row>
    <row r="21" spans="1:9" ht="13.8" x14ac:dyDescent="0.25">
      <c r="A21" s="716">
        <v>10</v>
      </c>
      <c r="B21" s="716" t="s">
        <v>195</v>
      </c>
      <c r="C21" s="657" t="s">
        <v>292</v>
      </c>
      <c r="D21" s="737" t="s">
        <v>268</v>
      </c>
      <c r="E21" s="454">
        <v>2</v>
      </c>
      <c r="F21" s="23">
        <v>500</v>
      </c>
      <c r="G21" s="23">
        <f t="shared" si="0"/>
        <v>1000</v>
      </c>
      <c r="I21" s="742">
        <f t="shared" si="2"/>
        <v>675</v>
      </c>
    </row>
    <row r="22" spans="1:9" ht="13.8" x14ac:dyDescent="0.25">
      <c r="A22" s="717">
        <v>11</v>
      </c>
      <c r="B22" s="715" t="s">
        <v>195</v>
      </c>
      <c r="C22" s="503" t="s">
        <v>226</v>
      </c>
      <c r="D22" s="32" t="s">
        <v>270</v>
      </c>
      <c r="E22" s="455">
        <v>3495</v>
      </c>
      <c r="F22" s="33">
        <v>6</v>
      </c>
      <c r="G22" s="33">
        <f t="shared" si="0"/>
        <v>20970</v>
      </c>
      <c r="I22" s="742">
        <f t="shared" si="2"/>
        <v>8.1000000000000014</v>
      </c>
    </row>
    <row r="23" spans="1:9" ht="13.8" x14ac:dyDescent="0.25">
      <c r="A23" s="716">
        <v>12</v>
      </c>
      <c r="B23" s="716" t="s">
        <v>195</v>
      </c>
      <c r="C23" s="502" t="s">
        <v>227</v>
      </c>
      <c r="D23" s="22" t="s">
        <v>269</v>
      </c>
      <c r="E23" s="454">
        <v>118</v>
      </c>
      <c r="F23" s="23">
        <v>15</v>
      </c>
      <c r="G23" s="23">
        <f t="shared" si="0"/>
        <v>1770</v>
      </c>
      <c r="I23" s="742">
        <f t="shared" si="2"/>
        <v>20.25</v>
      </c>
    </row>
    <row r="24" spans="1:9" ht="13.8" x14ac:dyDescent="0.25">
      <c r="A24" s="717">
        <v>13</v>
      </c>
      <c r="B24" s="715" t="s">
        <v>195</v>
      </c>
      <c r="C24" s="503" t="s">
        <v>228</v>
      </c>
      <c r="D24" s="605" t="s">
        <v>271</v>
      </c>
      <c r="E24" s="455">
        <v>1377</v>
      </c>
      <c r="F24" s="33">
        <v>3</v>
      </c>
      <c r="G24" s="33">
        <f t="shared" si="0"/>
        <v>4131</v>
      </c>
      <c r="I24" s="742">
        <f t="shared" si="2"/>
        <v>4.0500000000000007</v>
      </c>
    </row>
    <row r="25" spans="1:9" ht="13.8" x14ac:dyDescent="0.25">
      <c r="A25" s="716">
        <v>14</v>
      </c>
      <c r="B25" s="716" t="s">
        <v>195</v>
      </c>
      <c r="C25" s="657" t="s">
        <v>229</v>
      </c>
      <c r="D25" s="604" t="s">
        <v>268</v>
      </c>
      <c r="E25" s="454">
        <v>3</v>
      </c>
      <c r="F25" s="23">
        <v>500</v>
      </c>
      <c r="G25" s="23">
        <f t="shared" si="0"/>
        <v>1500</v>
      </c>
      <c r="I25" s="742">
        <f t="shared" si="2"/>
        <v>675</v>
      </c>
    </row>
    <row r="26" spans="1:9" s="724" customFormat="1" ht="13.8" x14ac:dyDescent="0.25">
      <c r="A26" s="717">
        <v>15</v>
      </c>
      <c r="B26" s="715" t="s">
        <v>195</v>
      </c>
      <c r="C26" s="731" t="s">
        <v>279</v>
      </c>
      <c r="D26" s="721" t="s">
        <v>269</v>
      </c>
      <c r="E26" s="722">
        <v>45055</v>
      </c>
      <c r="F26" s="723">
        <v>4</v>
      </c>
      <c r="G26" s="723">
        <f t="shared" si="0"/>
        <v>180220</v>
      </c>
      <c r="I26" s="742">
        <f t="shared" si="2"/>
        <v>5.4</v>
      </c>
    </row>
    <row r="27" spans="1:9" ht="13.8" x14ac:dyDescent="0.25">
      <c r="A27" s="716">
        <v>16</v>
      </c>
      <c r="B27" s="715" t="s">
        <v>195</v>
      </c>
      <c r="C27" s="503" t="s">
        <v>230</v>
      </c>
      <c r="D27" s="32" t="s">
        <v>271</v>
      </c>
      <c r="E27" s="455">
        <v>4869</v>
      </c>
      <c r="F27" s="33">
        <v>3</v>
      </c>
      <c r="G27" s="33">
        <f t="shared" si="0"/>
        <v>14607</v>
      </c>
      <c r="I27" s="742">
        <f t="shared" si="2"/>
        <v>4.0500000000000007</v>
      </c>
    </row>
    <row r="28" spans="1:9" ht="13.8" x14ac:dyDescent="0.25">
      <c r="A28" s="717">
        <v>17</v>
      </c>
      <c r="B28" s="715" t="s">
        <v>195</v>
      </c>
      <c r="C28" s="732" t="s">
        <v>280</v>
      </c>
      <c r="D28" s="733" t="s">
        <v>269</v>
      </c>
      <c r="E28" s="455">
        <v>1316</v>
      </c>
      <c r="F28" s="33">
        <v>3</v>
      </c>
      <c r="G28" s="33">
        <f t="shared" ref="G28" si="3">F28*E28</f>
        <v>3948</v>
      </c>
      <c r="I28" s="742">
        <f t="shared" si="2"/>
        <v>4.0500000000000007</v>
      </c>
    </row>
    <row r="29" spans="1:9" ht="13.8" x14ac:dyDescent="0.25">
      <c r="A29" s="716">
        <v>18</v>
      </c>
      <c r="B29" s="716" t="s">
        <v>196</v>
      </c>
      <c r="C29" s="504" t="s">
        <v>231</v>
      </c>
      <c r="D29" s="37" t="s">
        <v>267</v>
      </c>
      <c r="E29" s="454">
        <v>1</v>
      </c>
      <c r="F29" s="23">
        <v>5000</v>
      </c>
      <c r="G29" s="23">
        <f t="shared" si="0"/>
        <v>5000</v>
      </c>
      <c r="I29" s="742">
        <f t="shared" si="2"/>
        <v>6750</v>
      </c>
    </row>
    <row r="30" spans="1:9" ht="13.8" x14ac:dyDescent="0.25">
      <c r="A30" s="717">
        <v>19</v>
      </c>
      <c r="B30" s="715" t="s">
        <v>197</v>
      </c>
      <c r="C30" s="456" t="s">
        <v>232</v>
      </c>
      <c r="D30" s="32" t="s">
        <v>272</v>
      </c>
      <c r="E30" s="455">
        <v>4280</v>
      </c>
      <c r="F30" s="33">
        <v>20</v>
      </c>
      <c r="G30" s="33">
        <f t="shared" si="0"/>
        <v>85600</v>
      </c>
      <c r="I30" s="742">
        <f t="shared" si="2"/>
        <v>27</v>
      </c>
    </row>
    <row r="31" spans="1:9" ht="13.8" x14ac:dyDescent="0.25">
      <c r="A31" s="717"/>
      <c r="B31" s="715"/>
      <c r="C31" s="731" t="s">
        <v>283</v>
      </c>
      <c r="D31" s="733" t="s">
        <v>267</v>
      </c>
      <c r="E31" s="455">
        <v>1</v>
      </c>
      <c r="F31" s="33">
        <v>10000</v>
      </c>
      <c r="G31" s="33">
        <f t="shared" si="0"/>
        <v>10000</v>
      </c>
      <c r="I31" s="742">
        <f>F31</f>
        <v>10000</v>
      </c>
    </row>
    <row r="32" spans="1:9" ht="13.8" x14ac:dyDescent="0.25">
      <c r="A32" s="717"/>
      <c r="B32" s="715"/>
      <c r="C32" s="731" t="s">
        <v>307</v>
      </c>
      <c r="D32" s="733" t="s">
        <v>267</v>
      </c>
      <c r="E32" s="455">
        <v>1</v>
      </c>
      <c r="F32" s="33">
        <v>5000</v>
      </c>
      <c r="G32" s="33">
        <f t="shared" si="0"/>
        <v>5000</v>
      </c>
      <c r="I32" s="742">
        <f>F32</f>
        <v>5000</v>
      </c>
    </row>
    <row r="33" spans="1:9" ht="27.6" x14ac:dyDescent="0.25">
      <c r="A33" s="716">
        <v>20</v>
      </c>
      <c r="B33" s="716" t="s">
        <v>198</v>
      </c>
      <c r="C33" s="505" t="s">
        <v>233</v>
      </c>
      <c r="D33" s="22" t="s">
        <v>269</v>
      </c>
      <c r="E33" s="454">
        <v>5216</v>
      </c>
      <c r="F33" s="23">
        <v>60</v>
      </c>
      <c r="G33" s="23">
        <f t="shared" si="0"/>
        <v>312960</v>
      </c>
      <c r="I33" s="742">
        <f t="shared" ref="I33:I86" si="4">F33*1.35</f>
        <v>81</v>
      </c>
    </row>
    <row r="34" spans="1:9" ht="13.8" x14ac:dyDescent="0.25">
      <c r="A34" s="717">
        <v>21</v>
      </c>
      <c r="B34" s="715" t="s">
        <v>199</v>
      </c>
      <c r="C34" s="503" t="s">
        <v>234</v>
      </c>
      <c r="D34" s="38" t="s">
        <v>269</v>
      </c>
      <c r="E34" s="455">
        <v>720</v>
      </c>
      <c r="F34" s="33">
        <v>20</v>
      </c>
      <c r="G34" s="33">
        <f t="shared" si="0"/>
        <v>14400</v>
      </c>
      <c r="I34" s="742">
        <f t="shared" si="4"/>
        <v>27</v>
      </c>
    </row>
    <row r="35" spans="1:9" ht="13.8" x14ac:dyDescent="0.25">
      <c r="A35" s="716">
        <v>22</v>
      </c>
      <c r="B35" s="716" t="s">
        <v>200</v>
      </c>
      <c r="C35" s="502" t="s">
        <v>235</v>
      </c>
      <c r="D35" s="39" t="s">
        <v>269</v>
      </c>
      <c r="E35" s="454">
        <v>40602</v>
      </c>
      <c r="F35" s="23">
        <v>10</v>
      </c>
      <c r="G35" s="23">
        <f t="shared" si="0"/>
        <v>406020</v>
      </c>
      <c r="I35" s="742">
        <f t="shared" si="4"/>
        <v>13.5</v>
      </c>
    </row>
    <row r="36" spans="1:9" ht="13.8" x14ac:dyDescent="0.25">
      <c r="A36" s="717">
        <v>23</v>
      </c>
      <c r="B36" s="715" t="s">
        <v>200</v>
      </c>
      <c r="C36" s="503" t="s">
        <v>236</v>
      </c>
      <c r="D36" s="38" t="s">
        <v>273</v>
      </c>
      <c r="E36" s="455">
        <v>1534</v>
      </c>
      <c r="F36" s="33">
        <v>180</v>
      </c>
      <c r="G36" s="33">
        <f t="shared" ref="G36" si="5">F36*E36</f>
        <v>276120</v>
      </c>
      <c r="I36" s="742">
        <f t="shared" si="4"/>
        <v>243.00000000000003</v>
      </c>
    </row>
    <row r="37" spans="1:9" ht="13.8" x14ac:dyDescent="0.25">
      <c r="A37" s="716">
        <v>22</v>
      </c>
      <c r="B37" s="716" t="s">
        <v>294</v>
      </c>
      <c r="C37" s="657" t="s">
        <v>293</v>
      </c>
      <c r="D37" s="39" t="s">
        <v>269</v>
      </c>
      <c r="E37" s="454">
        <v>3733</v>
      </c>
      <c r="F37" s="23">
        <v>10</v>
      </c>
      <c r="G37" s="23">
        <f t="shared" ref="G37" si="6">F37*E37</f>
        <v>37330</v>
      </c>
      <c r="I37" s="742">
        <f t="shared" si="4"/>
        <v>13.5</v>
      </c>
    </row>
    <row r="38" spans="1:9" ht="13.8" x14ac:dyDescent="0.25">
      <c r="A38" s="717">
        <v>23</v>
      </c>
      <c r="B38" s="715" t="s">
        <v>200</v>
      </c>
      <c r="C38" s="732" t="s">
        <v>295</v>
      </c>
      <c r="D38" s="38" t="s">
        <v>273</v>
      </c>
      <c r="E38" s="455">
        <v>141</v>
      </c>
      <c r="F38" s="33">
        <v>180</v>
      </c>
      <c r="G38" s="33">
        <f t="shared" si="0"/>
        <v>25380</v>
      </c>
      <c r="I38" s="742">
        <f t="shared" si="4"/>
        <v>243.00000000000003</v>
      </c>
    </row>
    <row r="39" spans="1:9" ht="13.8" x14ac:dyDescent="0.25">
      <c r="A39" s="716">
        <v>24</v>
      </c>
      <c r="B39" s="716" t="s">
        <v>201</v>
      </c>
      <c r="C39" s="502" t="s">
        <v>237</v>
      </c>
      <c r="D39" s="39" t="s">
        <v>269</v>
      </c>
      <c r="E39" s="454">
        <v>33436</v>
      </c>
      <c r="F39" s="23">
        <v>27</v>
      </c>
      <c r="G39" s="23">
        <f t="shared" si="0"/>
        <v>902772</v>
      </c>
      <c r="I39" s="742">
        <f t="shared" si="4"/>
        <v>36.450000000000003</v>
      </c>
    </row>
    <row r="40" spans="1:9" ht="13.8" x14ac:dyDescent="0.25">
      <c r="A40" s="716">
        <v>24</v>
      </c>
      <c r="B40" s="716" t="s">
        <v>201</v>
      </c>
      <c r="C40" s="657" t="s">
        <v>285</v>
      </c>
      <c r="D40" s="39" t="s">
        <v>269</v>
      </c>
      <c r="E40" s="454">
        <v>11619</v>
      </c>
      <c r="F40" s="23">
        <v>40</v>
      </c>
      <c r="G40" s="23">
        <f t="shared" ref="G40" si="7">F40*E40</f>
        <v>464760</v>
      </c>
      <c r="I40" s="742">
        <f t="shared" si="4"/>
        <v>54</v>
      </c>
    </row>
    <row r="41" spans="1:9" ht="13.8" x14ac:dyDescent="0.25">
      <c r="A41" s="717">
        <v>25</v>
      </c>
      <c r="B41" s="715" t="s">
        <v>201</v>
      </c>
      <c r="C41" s="732" t="s">
        <v>286</v>
      </c>
      <c r="D41" s="606" t="s">
        <v>269</v>
      </c>
      <c r="E41" s="455">
        <v>26951</v>
      </c>
      <c r="F41" s="33">
        <v>12</v>
      </c>
      <c r="G41" s="33">
        <f t="shared" si="0"/>
        <v>323412</v>
      </c>
      <c r="I41" s="742">
        <f t="shared" si="4"/>
        <v>16.200000000000003</v>
      </c>
    </row>
    <row r="42" spans="1:9" ht="13.8" x14ac:dyDescent="0.25">
      <c r="A42" s="716">
        <v>26</v>
      </c>
      <c r="B42" s="716" t="s">
        <v>201</v>
      </c>
      <c r="C42" s="502" t="s">
        <v>238</v>
      </c>
      <c r="D42" s="607" t="s">
        <v>269</v>
      </c>
      <c r="E42" s="454">
        <v>19420</v>
      </c>
      <c r="F42" s="23">
        <v>18</v>
      </c>
      <c r="G42" s="23">
        <f t="shared" si="0"/>
        <v>349560</v>
      </c>
      <c r="I42" s="742">
        <f t="shared" si="4"/>
        <v>24.3</v>
      </c>
    </row>
    <row r="43" spans="1:9" ht="13.8" x14ac:dyDescent="0.25">
      <c r="A43" s="717">
        <v>27</v>
      </c>
      <c r="B43" s="715" t="s">
        <v>202</v>
      </c>
      <c r="C43" s="503" t="s">
        <v>239</v>
      </c>
      <c r="D43" s="606" t="s">
        <v>270</v>
      </c>
      <c r="E43" s="455">
        <v>3495</v>
      </c>
      <c r="F43" s="33">
        <v>24</v>
      </c>
      <c r="G43" s="33">
        <f t="shared" si="0"/>
        <v>83880</v>
      </c>
      <c r="I43" s="742">
        <f t="shared" si="4"/>
        <v>32.400000000000006</v>
      </c>
    </row>
    <row r="44" spans="1:9" ht="13.8" x14ac:dyDescent="0.25">
      <c r="A44" s="716">
        <v>28</v>
      </c>
      <c r="B44" s="716" t="s">
        <v>202</v>
      </c>
      <c r="C44" s="502" t="s">
        <v>240</v>
      </c>
      <c r="D44" s="607" t="s">
        <v>270</v>
      </c>
      <c r="E44" s="454">
        <v>153</v>
      </c>
      <c r="F44" s="23">
        <v>35</v>
      </c>
      <c r="G44" s="23">
        <f t="shared" si="0"/>
        <v>5355</v>
      </c>
      <c r="I44" s="742">
        <f t="shared" si="4"/>
        <v>47.25</v>
      </c>
    </row>
    <row r="45" spans="1:9" ht="13.8" x14ac:dyDescent="0.25">
      <c r="A45" s="717">
        <v>29</v>
      </c>
      <c r="B45" s="715" t="s">
        <v>202</v>
      </c>
      <c r="C45" s="503" t="s">
        <v>241</v>
      </c>
      <c r="D45" s="606" t="s">
        <v>269</v>
      </c>
      <c r="E45" s="455">
        <v>146</v>
      </c>
      <c r="F45" s="33">
        <v>40</v>
      </c>
      <c r="G45" s="33">
        <f t="shared" si="0"/>
        <v>5840</v>
      </c>
      <c r="I45" s="742">
        <f t="shared" si="4"/>
        <v>54</v>
      </c>
    </row>
    <row r="46" spans="1:9" ht="13.8" x14ac:dyDescent="0.25">
      <c r="A46" s="716">
        <v>30</v>
      </c>
      <c r="B46" s="716" t="s">
        <v>202</v>
      </c>
      <c r="C46" s="502" t="s">
        <v>242</v>
      </c>
      <c r="D46" s="607" t="s">
        <v>269</v>
      </c>
      <c r="E46" s="454">
        <v>707</v>
      </c>
      <c r="F46" s="23">
        <v>70</v>
      </c>
      <c r="G46" s="23">
        <f t="shared" si="0"/>
        <v>49490</v>
      </c>
      <c r="I46" s="742">
        <f t="shared" si="4"/>
        <v>94.5</v>
      </c>
    </row>
    <row r="47" spans="1:9" ht="13.8" x14ac:dyDescent="0.25">
      <c r="A47" s="717">
        <v>31</v>
      </c>
      <c r="B47" s="715" t="s">
        <v>202</v>
      </c>
      <c r="C47" s="503" t="s">
        <v>243</v>
      </c>
      <c r="D47" s="606" t="s">
        <v>268</v>
      </c>
      <c r="E47" s="455">
        <v>6</v>
      </c>
      <c r="F47" s="33">
        <v>1000</v>
      </c>
      <c r="G47" s="33">
        <f t="shared" si="0"/>
        <v>6000</v>
      </c>
      <c r="I47" s="742">
        <f t="shared" si="4"/>
        <v>1350</v>
      </c>
    </row>
    <row r="48" spans="1:9" ht="13.8" x14ac:dyDescent="0.25">
      <c r="A48" s="717"/>
      <c r="B48" s="715" t="s">
        <v>296</v>
      </c>
      <c r="C48" s="732" t="s">
        <v>297</v>
      </c>
      <c r="D48" s="734" t="s">
        <v>270</v>
      </c>
      <c r="E48" s="455">
        <v>4400</v>
      </c>
      <c r="F48" s="33">
        <v>1</v>
      </c>
      <c r="G48" s="33">
        <f t="shared" si="0"/>
        <v>4400</v>
      </c>
      <c r="I48" s="742">
        <f t="shared" si="4"/>
        <v>1.35</v>
      </c>
    </row>
    <row r="49" spans="1:9" ht="13.8" x14ac:dyDescent="0.25">
      <c r="A49" s="717"/>
      <c r="B49" s="715" t="s">
        <v>296</v>
      </c>
      <c r="C49" s="732" t="s">
        <v>298</v>
      </c>
      <c r="D49" s="734" t="s">
        <v>270</v>
      </c>
      <c r="E49" s="455">
        <v>1820</v>
      </c>
      <c r="F49" s="33">
        <v>3</v>
      </c>
      <c r="G49" s="33">
        <f t="shared" si="0"/>
        <v>5460</v>
      </c>
      <c r="I49" s="742">
        <f t="shared" si="4"/>
        <v>4.0500000000000007</v>
      </c>
    </row>
    <row r="50" spans="1:9" ht="13.8" x14ac:dyDescent="0.25">
      <c r="A50" s="717"/>
      <c r="B50" s="715" t="s">
        <v>296</v>
      </c>
      <c r="C50" s="732" t="s">
        <v>299</v>
      </c>
      <c r="D50" s="734" t="s">
        <v>270</v>
      </c>
      <c r="E50" s="455">
        <v>500</v>
      </c>
      <c r="F50" s="33">
        <v>1.5</v>
      </c>
      <c r="G50" s="33">
        <f t="shared" si="0"/>
        <v>750</v>
      </c>
      <c r="I50" s="742">
        <f t="shared" si="4"/>
        <v>2.0250000000000004</v>
      </c>
    </row>
    <row r="51" spans="1:9" ht="13.8" x14ac:dyDescent="0.25">
      <c r="A51" s="717"/>
      <c r="B51" s="715" t="s">
        <v>296</v>
      </c>
      <c r="C51" s="732" t="s">
        <v>300</v>
      </c>
      <c r="D51" s="734" t="s">
        <v>270</v>
      </c>
      <c r="E51" s="455">
        <v>220</v>
      </c>
      <c r="F51" s="33">
        <v>2</v>
      </c>
      <c r="G51" s="33">
        <f t="shared" si="0"/>
        <v>440</v>
      </c>
      <c r="I51" s="742">
        <f t="shared" si="4"/>
        <v>2.7</v>
      </c>
    </row>
    <row r="52" spans="1:9" ht="13.8" x14ac:dyDescent="0.25">
      <c r="A52" s="717"/>
      <c r="B52" s="715" t="s">
        <v>296</v>
      </c>
      <c r="C52" s="732" t="s">
        <v>301</v>
      </c>
      <c r="D52" s="734" t="s">
        <v>270</v>
      </c>
      <c r="E52" s="455">
        <v>380</v>
      </c>
      <c r="F52" s="33">
        <v>3</v>
      </c>
      <c r="G52" s="33">
        <f t="shared" si="0"/>
        <v>1140</v>
      </c>
      <c r="I52" s="742">
        <f t="shared" si="4"/>
        <v>4.0500000000000007</v>
      </c>
    </row>
    <row r="53" spans="1:9" ht="13.8" x14ac:dyDescent="0.25">
      <c r="A53" s="717"/>
      <c r="B53" s="715" t="s">
        <v>296</v>
      </c>
      <c r="C53" s="732" t="s">
        <v>302</v>
      </c>
      <c r="D53" s="734" t="s">
        <v>270</v>
      </c>
      <c r="E53" s="455">
        <v>70</v>
      </c>
      <c r="F53" s="33">
        <v>7</v>
      </c>
      <c r="G53" s="33">
        <f t="shared" si="0"/>
        <v>490</v>
      </c>
      <c r="I53" s="742">
        <f t="shared" si="4"/>
        <v>9.4500000000000011</v>
      </c>
    </row>
    <row r="54" spans="1:9" ht="13.8" x14ac:dyDescent="0.25">
      <c r="A54" s="717"/>
      <c r="B54" s="715" t="s">
        <v>296</v>
      </c>
      <c r="C54" s="732" t="s">
        <v>303</v>
      </c>
      <c r="D54" s="734" t="s">
        <v>270</v>
      </c>
      <c r="E54" s="455">
        <v>50</v>
      </c>
      <c r="F54" s="33">
        <v>7</v>
      </c>
      <c r="G54" s="33">
        <f t="shared" si="0"/>
        <v>350</v>
      </c>
      <c r="I54" s="742">
        <f t="shared" si="4"/>
        <v>9.4500000000000011</v>
      </c>
    </row>
    <row r="55" spans="1:9" ht="13.8" x14ac:dyDescent="0.25">
      <c r="A55" s="717"/>
      <c r="B55" s="715" t="s">
        <v>296</v>
      </c>
      <c r="C55" s="732" t="s">
        <v>304</v>
      </c>
      <c r="D55" s="734" t="s">
        <v>268</v>
      </c>
      <c r="E55" s="455">
        <v>1</v>
      </c>
      <c r="F55" s="33">
        <v>400</v>
      </c>
      <c r="G55" s="33">
        <f t="shared" si="0"/>
        <v>400</v>
      </c>
      <c r="I55" s="742">
        <f t="shared" si="4"/>
        <v>540</v>
      </c>
    </row>
    <row r="56" spans="1:9" ht="13.8" x14ac:dyDescent="0.25">
      <c r="A56" s="717"/>
      <c r="B56" s="715" t="s">
        <v>296</v>
      </c>
      <c r="C56" s="732" t="s">
        <v>305</v>
      </c>
      <c r="D56" s="734" t="s">
        <v>268</v>
      </c>
      <c r="E56" s="455">
        <v>4</v>
      </c>
      <c r="F56" s="33">
        <v>150</v>
      </c>
      <c r="G56" s="33">
        <f t="shared" si="0"/>
        <v>600</v>
      </c>
      <c r="I56" s="742">
        <f t="shared" si="4"/>
        <v>202.5</v>
      </c>
    </row>
    <row r="57" spans="1:9" ht="13.8" x14ac:dyDescent="0.25">
      <c r="A57" s="717"/>
      <c r="B57" s="715" t="s">
        <v>296</v>
      </c>
      <c r="C57" s="738" t="s">
        <v>306</v>
      </c>
      <c r="D57" s="734" t="s">
        <v>268</v>
      </c>
      <c r="E57" s="455">
        <v>4</v>
      </c>
      <c r="F57" s="33">
        <v>300</v>
      </c>
      <c r="G57" s="33">
        <f t="shared" si="0"/>
        <v>1200</v>
      </c>
      <c r="I57" s="742">
        <f t="shared" si="4"/>
        <v>405</v>
      </c>
    </row>
    <row r="58" spans="1:9" ht="13.8" x14ac:dyDescent="0.25">
      <c r="A58" s="716">
        <v>32</v>
      </c>
      <c r="B58" s="715" t="s">
        <v>203</v>
      </c>
      <c r="C58" s="503" t="s">
        <v>244</v>
      </c>
      <c r="D58" s="606" t="s">
        <v>274</v>
      </c>
      <c r="E58" s="455">
        <v>11</v>
      </c>
      <c r="F58" s="33">
        <v>3500</v>
      </c>
      <c r="G58" s="33">
        <f t="shared" si="0"/>
        <v>38500</v>
      </c>
      <c r="I58" s="742">
        <f t="shared" si="4"/>
        <v>4725</v>
      </c>
    </row>
    <row r="59" spans="1:9" ht="13.8" x14ac:dyDescent="0.25">
      <c r="A59" s="717">
        <v>33</v>
      </c>
      <c r="B59" s="716" t="s">
        <v>203</v>
      </c>
      <c r="C59" s="502" t="s">
        <v>245</v>
      </c>
      <c r="D59" s="607" t="s">
        <v>268</v>
      </c>
      <c r="E59" s="454">
        <v>11</v>
      </c>
      <c r="F59" s="23">
        <v>500</v>
      </c>
      <c r="G59" s="23">
        <f t="shared" si="0"/>
        <v>5500</v>
      </c>
      <c r="I59" s="742">
        <f t="shared" si="4"/>
        <v>675</v>
      </c>
    </row>
    <row r="60" spans="1:9" ht="13.8" x14ac:dyDescent="0.25">
      <c r="A60" s="716">
        <v>34</v>
      </c>
      <c r="B60" s="715" t="s">
        <v>204</v>
      </c>
      <c r="C60" s="503" t="s">
        <v>246</v>
      </c>
      <c r="D60" s="606" t="s">
        <v>270</v>
      </c>
      <c r="E60" s="455">
        <v>11736</v>
      </c>
      <c r="F60" s="33">
        <v>2</v>
      </c>
      <c r="G60" s="33">
        <f t="shared" si="0"/>
        <v>23472</v>
      </c>
      <c r="I60" s="742">
        <f t="shared" si="4"/>
        <v>2.7</v>
      </c>
    </row>
    <row r="61" spans="1:9" ht="13.8" x14ac:dyDescent="0.25">
      <c r="A61" s="717">
        <v>35</v>
      </c>
      <c r="B61" s="716" t="s">
        <v>205</v>
      </c>
      <c r="C61" s="502" t="s">
        <v>247</v>
      </c>
      <c r="D61" s="607" t="s">
        <v>269</v>
      </c>
      <c r="E61" s="454">
        <v>2320</v>
      </c>
      <c r="F61" s="23">
        <v>5</v>
      </c>
      <c r="G61" s="23">
        <f t="shared" si="0"/>
        <v>11600</v>
      </c>
      <c r="I61" s="742">
        <f t="shared" si="4"/>
        <v>6.75</v>
      </c>
    </row>
    <row r="62" spans="1:9" ht="13.8" x14ac:dyDescent="0.25">
      <c r="A62" s="716">
        <v>36</v>
      </c>
      <c r="B62" s="715" t="s">
        <v>206</v>
      </c>
      <c r="C62" s="503" t="s">
        <v>248</v>
      </c>
      <c r="D62" s="606" t="s">
        <v>268</v>
      </c>
      <c r="E62" s="455">
        <v>1</v>
      </c>
      <c r="F62" s="33">
        <v>1750</v>
      </c>
      <c r="G62" s="33">
        <f t="shared" si="0"/>
        <v>1750</v>
      </c>
      <c r="I62" s="742">
        <f t="shared" si="4"/>
        <v>2362.5</v>
      </c>
    </row>
    <row r="63" spans="1:9" ht="13.8" x14ac:dyDescent="0.25">
      <c r="A63" s="717">
        <v>37</v>
      </c>
      <c r="B63" s="716" t="s">
        <v>207</v>
      </c>
      <c r="C63" s="502" t="s">
        <v>249</v>
      </c>
      <c r="D63" s="607" t="s">
        <v>268</v>
      </c>
      <c r="E63" s="454">
        <v>15</v>
      </c>
      <c r="F63" s="23">
        <v>8000</v>
      </c>
      <c r="G63" s="23">
        <f t="shared" si="0"/>
        <v>120000</v>
      </c>
      <c r="I63" s="742">
        <f t="shared" si="4"/>
        <v>10800</v>
      </c>
    </row>
    <row r="64" spans="1:9" ht="13.8" x14ac:dyDescent="0.25">
      <c r="A64" s="716">
        <v>38</v>
      </c>
      <c r="B64" s="715" t="s">
        <v>207</v>
      </c>
      <c r="C64" s="503" t="s">
        <v>250</v>
      </c>
      <c r="D64" s="606" t="s">
        <v>275</v>
      </c>
      <c r="E64" s="455">
        <v>10</v>
      </c>
      <c r="F64" s="33">
        <v>500</v>
      </c>
      <c r="G64" s="33">
        <f t="shared" si="0"/>
        <v>5000</v>
      </c>
      <c r="I64" s="742">
        <f t="shared" si="4"/>
        <v>675</v>
      </c>
    </row>
    <row r="65" spans="1:9" ht="13.8" x14ac:dyDescent="0.25">
      <c r="A65" s="717">
        <v>39</v>
      </c>
      <c r="B65" s="716" t="s">
        <v>207</v>
      </c>
      <c r="C65" s="502" t="s">
        <v>251</v>
      </c>
      <c r="D65" s="607" t="s">
        <v>268</v>
      </c>
      <c r="E65" s="454">
        <v>0</v>
      </c>
      <c r="F65" s="23">
        <v>2000</v>
      </c>
      <c r="G65" s="23">
        <f t="shared" si="0"/>
        <v>0</v>
      </c>
      <c r="I65" s="742">
        <f t="shared" si="4"/>
        <v>2700</v>
      </c>
    </row>
    <row r="66" spans="1:9" ht="13.8" x14ac:dyDescent="0.25">
      <c r="A66" s="716">
        <v>40</v>
      </c>
      <c r="B66" s="716" t="s">
        <v>208</v>
      </c>
      <c r="C66" s="657" t="s">
        <v>287</v>
      </c>
      <c r="D66" s="607" t="s">
        <v>270</v>
      </c>
      <c r="E66" s="454">
        <v>1210</v>
      </c>
      <c r="F66" s="23">
        <v>110</v>
      </c>
      <c r="G66" s="23">
        <f t="shared" si="0"/>
        <v>133100</v>
      </c>
      <c r="I66" s="742">
        <f t="shared" si="4"/>
        <v>148.5</v>
      </c>
    </row>
    <row r="67" spans="1:9" ht="13.8" x14ac:dyDescent="0.25">
      <c r="A67" s="717">
        <v>41</v>
      </c>
      <c r="B67" s="715" t="s">
        <v>208</v>
      </c>
      <c r="C67" s="503" t="s">
        <v>252</v>
      </c>
      <c r="D67" s="606" t="s">
        <v>270</v>
      </c>
      <c r="E67" s="455">
        <v>7476</v>
      </c>
      <c r="F67" s="33">
        <v>100</v>
      </c>
      <c r="G67" s="33">
        <f t="shared" si="0"/>
        <v>747600</v>
      </c>
      <c r="I67" s="742">
        <f t="shared" si="4"/>
        <v>135</v>
      </c>
    </row>
    <row r="68" spans="1:9" ht="13.8" x14ac:dyDescent="0.25">
      <c r="A68" s="716">
        <v>42</v>
      </c>
      <c r="B68" s="715" t="s">
        <v>208</v>
      </c>
      <c r="C68" s="502" t="s">
        <v>253</v>
      </c>
      <c r="D68" s="734" t="s">
        <v>268</v>
      </c>
      <c r="E68" s="455">
        <v>133</v>
      </c>
      <c r="F68" s="33">
        <v>2000</v>
      </c>
      <c r="G68" s="33">
        <f t="shared" si="0"/>
        <v>266000</v>
      </c>
      <c r="I68" s="742">
        <f t="shared" si="4"/>
        <v>2700</v>
      </c>
    </row>
    <row r="69" spans="1:9" ht="13.8" x14ac:dyDescent="0.25">
      <c r="A69" s="717">
        <v>43</v>
      </c>
      <c r="B69" s="716" t="s">
        <v>209</v>
      </c>
      <c r="C69" s="657" t="s">
        <v>288</v>
      </c>
      <c r="D69" s="607" t="s">
        <v>268</v>
      </c>
      <c r="E69" s="454">
        <v>5</v>
      </c>
      <c r="F69" s="23">
        <v>3000</v>
      </c>
      <c r="G69" s="23">
        <f t="shared" si="0"/>
        <v>15000</v>
      </c>
      <c r="I69" s="742">
        <f t="shared" si="4"/>
        <v>4050.0000000000005</v>
      </c>
    </row>
    <row r="70" spans="1:9" ht="13.8" x14ac:dyDescent="0.25">
      <c r="A70" s="716">
        <v>44</v>
      </c>
      <c r="B70" s="716" t="s">
        <v>210</v>
      </c>
      <c r="C70" s="502" t="s">
        <v>254</v>
      </c>
      <c r="D70" s="607" t="s">
        <v>268</v>
      </c>
      <c r="E70" s="454">
        <v>1</v>
      </c>
      <c r="F70" s="23">
        <v>1500</v>
      </c>
      <c r="G70" s="23">
        <f t="shared" ref="G70:G71" si="8">F70*E70</f>
        <v>1500</v>
      </c>
      <c r="I70" s="742">
        <f t="shared" si="4"/>
        <v>2025.0000000000002</v>
      </c>
    </row>
    <row r="71" spans="1:9" ht="13.8" x14ac:dyDescent="0.25">
      <c r="A71" s="717">
        <v>45</v>
      </c>
      <c r="B71" s="715" t="s">
        <v>210</v>
      </c>
      <c r="C71" s="503" t="s">
        <v>255</v>
      </c>
      <c r="D71" s="606" t="s">
        <v>268</v>
      </c>
      <c r="E71" s="455">
        <v>29</v>
      </c>
      <c r="F71" s="33">
        <v>2000</v>
      </c>
      <c r="G71" s="33">
        <f t="shared" si="8"/>
        <v>58000</v>
      </c>
      <c r="I71" s="742">
        <f t="shared" si="4"/>
        <v>2700</v>
      </c>
    </row>
    <row r="72" spans="1:9" ht="13.8" x14ac:dyDescent="0.25">
      <c r="A72" s="716">
        <v>46</v>
      </c>
      <c r="B72" s="715" t="s">
        <v>210</v>
      </c>
      <c r="C72" s="732" t="s">
        <v>289</v>
      </c>
      <c r="D72" s="606" t="s">
        <v>268</v>
      </c>
      <c r="E72" s="455">
        <v>4</v>
      </c>
      <c r="F72" s="33">
        <v>3000</v>
      </c>
      <c r="G72" s="33">
        <f t="shared" si="0"/>
        <v>12000</v>
      </c>
      <c r="I72" s="742">
        <f t="shared" si="4"/>
        <v>4050.0000000000005</v>
      </c>
    </row>
    <row r="73" spans="1:9" s="724" customFormat="1" ht="27.6" x14ac:dyDescent="0.25">
      <c r="A73" s="717">
        <v>47</v>
      </c>
      <c r="B73" s="715" t="s">
        <v>211</v>
      </c>
      <c r="C73" s="456" t="s">
        <v>256</v>
      </c>
      <c r="D73" s="726" t="s">
        <v>268</v>
      </c>
      <c r="E73" s="722">
        <v>1</v>
      </c>
      <c r="F73" s="723">
        <v>3000</v>
      </c>
      <c r="G73" s="723">
        <f t="shared" ref="G73:G86" si="9">F73*E73</f>
        <v>3000</v>
      </c>
      <c r="I73" s="742">
        <f t="shared" si="4"/>
        <v>4050.0000000000005</v>
      </c>
    </row>
    <row r="74" spans="1:9" s="724" customFormat="1" ht="27.6" x14ac:dyDescent="0.25">
      <c r="A74" s="717">
        <v>47</v>
      </c>
      <c r="B74" s="715" t="s">
        <v>211</v>
      </c>
      <c r="C74" s="731" t="s">
        <v>290</v>
      </c>
      <c r="D74" s="726" t="s">
        <v>268</v>
      </c>
      <c r="E74" s="722">
        <v>1</v>
      </c>
      <c r="F74" s="723">
        <v>3000</v>
      </c>
      <c r="G74" s="723">
        <f t="shared" ref="G74:G75" si="10">F74*E74</f>
        <v>3000</v>
      </c>
      <c r="I74" s="742">
        <f t="shared" si="4"/>
        <v>4050.0000000000005</v>
      </c>
    </row>
    <row r="75" spans="1:9" s="724" customFormat="1" ht="27.6" x14ac:dyDescent="0.25">
      <c r="A75" s="717">
        <v>47</v>
      </c>
      <c r="B75" s="715" t="s">
        <v>211</v>
      </c>
      <c r="C75" s="731" t="s">
        <v>291</v>
      </c>
      <c r="D75" s="726" t="s">
        <v>268</v>
      </c>
      <c r="E75" s="722">
        <v>4</v>
      </c>
      <c r="F75" s="723">
        <v>3000</v>
      </c>
      <c r="G75" s="723">
        <f t="shared" si="10"/>
        <v>12000</v>
      </c>
      <c r="I75" s="742">
        <f t="shared" si="4"/>
        <v>4050.0000000000005</v>
      </c>
    </row>
    <row r="76" spans="1:9" ht="13.8" x14ac:dyDescent="0.25">
      <c r="A76" s="716">
        <v>48</v>
      </c>
      <c r="B76" s="716" t="s">
        <v>211</v>
      </c>
      <c r="C76" s="502" t="s">
        <v>257</v>
      </c>
      <c r="D76" s="607" t="s">
        <v>268</v>
      </c>
      <c r="E76" s="454">
        <v>7</v>
      </c>
      <c r="F76" s="23">
        <v>4500</v>
      </c>
      <c r="G76" s="23">
        <f t="shared" si="9"/>
        <v>31500</v>
      </c>
      <c r="I76" s="742">
        <f t="shared" si="4"/>
        <v>6075</v>
      </c>
    </row>
    <row r="77" spans="1:9" ht="13.8" x14ac:dyDescent="0.25">
      <c r="A77" s="716">
        <v>49</v>
      </c>
      <c r="B77" s="716" t="s">
        <v>211</v>
      </c>
      <c r="C77" s="657" t="s">
        <v>258</v>
      </c>
      <c r="D77" s="607" t="s">
        <v>268</v>
      </c>
      <c r="E77" s="454">
        <v>5</v>
      </c>
      <c r="F77" s="23">
        <v>6000</v>
      </c>
      <c r="G77" s="23">
        <f t="shared" ref="G77" si="11">F77*E77</f>
        <v>30000</v>
      </c>
      <c r="I77" s="742">
        <f t="shared" si="4"/>
        <v>8100.0000000000009</v>
      </c>
    </row>
    <row r="78" spans="1:9" ht="13.8" x14ac:dyDescent="0.25">
      <c r="A78" s="716">
        <v>50</v>
      </c>
      <c r="B78" s="715" t="s">
        <v>212</v>
      </c>
      <c r="C78" s="503" t="s">
        <v>259</v>
      </c>
      <c r="D78" s="606" t="s">
        <v>268</v>
      </c>
      <c r="E78" s="455">
        <v>15</v>
      </c>
      <c r="F78" s="33">
        <v>5000</v>
      </c>
      <c r="G78" s="33">
        <f t="shared" si="9"/>
        <v>75000</v>
      </c>
      <c r="I78" s="742">
        <f t="shared" si="4"/>
        <v>6750</v>
      </c>
    </row>
    <row r="79" spans="1:9" ht="13.8" x14ac:dyDescent="0.25">
      <c r="A79" s="716">
        <v>51</v>
      </c>
      <c r="B79" s="716" t="s">
        <v>213</v>
      </c>
      <c r="C79" s="502" t="s">
        <v>260</v>
      </c>
      <c r="D79" s="607" t="s">
        <v>270</v>
      </c>
      <c r="E79" s="454">
        <v>0</v>
      </c>
      <c r="F79" s="23">
        <v>90</v>
      </c>
      <c r="G79" s="23">
        <f t="shared" si="9"/>
        <v>0</v>
      </c>
      <c r="I79" s="742">
        <f t="shared" si="4"/>
        <v>121.50000000000001</v>
      </c>
    </row>
    <row r="80" spans="1:9" ht="13.8" x14ac:dyDescent="0.25">
      <c r="A80" s="716">
        <v>52</v>
      </c>
      <c r="B80" s="715" t="s">
        <v>213</v>
      </c>
      <c r="C80" s="503" t="s">
        <v>261</v>
      </c>
      <c r="D80" s="606" t="s">
        <v>270</v>
      </c>
      <c r="E80" s="455">
        <v>3050</v>
      </c>
      <c r="F80" s="33">
        <v>100</v>
      </c>
      <c r="G80" s="33">
        <f t="shared" si="9"/>
        <v>305000</v>
      </c>
      <c r="I80" s="742">
        <f t="shared" si="4"/>
        <v>135</v>
      </c>
    </row>
    <row r="81" spans="1:9" ht="13.8" x14ac:dyDescent="0.25">
      <c r="A81" s="716">
        <v>53</v>
      </c>
      <c r="B81" s="715" t="s">
        <v>213</v>
      </c>
      <c r="C81" s="732" t="s">
        <v>281</v>
      </c>
      <c r="D81" s="606" t="s">
        <v>270</v>
      </c>
      <c r="E81" s="455">
        <v>0</v>
      </c>
      <c r="F81" s="33">
        <v>110</v>
      </c>
      <c r="G81" s="33">
        <f t="shared" ref="G81" si="12">F81*E81</f>
        <v>0</v>
      </c>
      <c r="I81" s="742">
        <f t="shared" si="4"/>
        <v>148.5</v>
      </c>
    </row>
    <row r="82" spans="1:9" ht="13.8" x14ac:dyDescent="0.25">
      <c r="A82" s="716">
        <v>54</v>
      </c>
      <c r="B82" s="716" t="s">
        <v>214</v>
      </c>
      <c r="C82" s="502" t="s">
        <v>262</v>
      </c>
      <c r="D82" s="607" t="s">
        <v>270</v>
      </c>
      <c r="E82" s="454">
        <v>3050</v>
      </c>
      <c r="F82" s="23">
        <v>4</v>
      </c>
      <c r="G82" s="23">
        <f t="shared" si="9"/>
        <v>12200</v>
      </c>
      <c r="I82" s="742">
        <f t="shared" si="4"/>
        <v>5.4</v>
      </c>
    </row>
    <row r="83" spans="1:9" ht="13.8" x14ac:dyDescent="0.25">
      <c r="A83" s="716">
        <v>55</v>
      </c>
      <c r="B83" s="715" t="s">
        <v>215</v>
      </c>
      <c r="C83" s="732" t="s">
        <v>263</v>
      </c>
      <c r="D83" s="606" t="s">
        <v>268</v>
      </c>
      <c r="E83" s="455">
        <v>60</v>
      </c>
      <c r="F83" s="33">
        <v>1750</v>
      </c>
      <c r="G83" s="33">
        <f t="shared" si="9"/>
        <v>105000</v>
      </c>
      <c r="I83" s="742">
        <f t="shared" si="4"/>
        <v>2362.5</v>
      </c>
    </row>
    <row r="84" spans="1:9" ht="13.8" x14ac:dyDescent="0.25">
      <c r="A84" s="716">
        <v>56</v>
      </c>
      <c r="B84" s="716" t="s">
        <v>215</v>
      </c>
      <c r="C84" s="502" t="s">
        <v>264</v>
      </c>
      <c r="D84" s="607" t="s">
        <v>268</v>
      </c>
      <c r="E84" s="454">
        <v>5</v>
      </c>
      <c r="F84" s="23">
        <v>2000</v>
      </c>
      <c r="G84" s="23">
        <f t="shared" si="9"/>
        <v>10000</v>
      </c>
      <c r="I84" s="742">
        <f t="shared" si="4"/>
        <v>2700</v>
      </c>
    </row>
    <row r="85" spans="1:9" ht="13.8" x14ac:dyDescent="0.25">
      <c r="A85" s="716">
        <v>58</v>
      </c>
      <c r="B85" s="715" t="s">
        <v>216</v>
      </c>
      <c r="C85" s="503" t="s">
        <v>265</v>
      </c>
      <c r="D85" s="606" t="s">
        <v>267</v>
      </c>
      <c r="E85" s="455">
        <v>1</v>
      </c>
      <c r="F85" s="33">
        <v>25000</v>
      </c>
      <c r="G85" s="33">
        <f t="shared" si="9"/>
        <v>25000</v>
      </c>
      <c r="I85" s="742">
        <f t="shared" si="4"/>
        <v>33750</v>
      </c>
    </row>
    <row r="86" spans="1:9" ht="13.8" x14ac:dyDescent="0.25">
      <c r="A86" s="716">
        <v>59</v>
      </c>
      <c r="B86" s="716" t="s">
        <v>217</v>
      </c>
      <c r="C86" s="502" t="s">
        <v>266</v>
      </c>
      <c r="D86" s="607" t="s">
        <v>267</v>
      </c>
      <c r="E86" s="454">
        <v>1</v>
      </c>
      <c r="F86" s="23">
        <v>15000</v>
      </c>
      <c r="G86" s="23">
        <f t="shared" si="9"/>
        <v>15000</v>
      </c>
      <c r="I86" s="742">
        <f t="shared" si="4"/>
        <v>20250</v>
      </c>
    </row>
    <row r="87" spans="1:9" ht="13.8" customHeight="1" x14ac:dyDescent="0.25">
      <c r="A87" s="654"/>
      <c r="B87" s="655"/>
      <c r="C87" s="656"/>
      <c r="D87" s="772" t="s">
        <v>189</v>
      </c>
      <c r="E87" s="773"/>
      <c r="F87" s="773"/>
      <c r="G87" s="696">
        <f>SUM(G12:G86)</f>
        <v>5941227</v>
      </c>
    </row>
    <row r="88" spans="1:9" ht="18" customHeight="1" x14ac:dyDescent="0.25"/>
    <row r="89" spans="1:9" ht="15" customHeight="1" x14ac:dyDescent="0.3">
      <c r="A89" s="608"/>
      <c r="B89" s="41"/>
      <c r="C89" s="706"/>
      <c r="D89" s="705"/>
      <c r="E89" s="705" t="s">
        <v>179</v>
      </c>
      <c r="F89" s="708">
        <v>0.05</v>
      </c>
      <c r="G89" s="707">
        <f>ROUNDUP(G87*F89,0)</f>
        <v>297062</v>
      </c>
    </row>
    <row r="90" spans="1:9" ht="15" x14ac:dyDescent="0.25">
      <c r="A90" s="774" t="str">
        <f>B6</f>
        <v>2020 Street Bundle - Sector III</v>
      </c>
      <c r="B90" s="775"/>
      <c r="C90" s="775"/>
      <c r="D90" s="776" t="s">
        <v>190</v>
      </c>
      <c r="E90" s="776"/>
      <c r="F90" s="776"/>
      <c r="G90" s="697">
        <f>G87+G89</f>
        <v>6238289</v>
      </c>
    </row>
    <row r="91" spans="1:9" ht="15" x14ac:dyDescent="0.25">
      <c r="A91" s="610"/>
      <c r="B91" s="611"/>
      <c r="C91" s="613"/>
      <c r="D91" s="613"/>
      <c r="E91" s="613"/>
      <c r="F91" s="613"/>
      <c r="G91" s="612"/>
    </row>
  </sheetData>
  <mergeCells count="17">
    <mergeCell ref="A4:B4"/>
    <mergeCell ref="C4:D4"/>
    <mergeCell ref="F4:G4"/>
    <mergeCell ref="A1:G1"/>
    <mergeCell ref="C2:D2"/>
    <mergeCell ref="F2:G2"/>
    <mergeCell ref="C3:D3"/>
    <mergeCell ref="F3:G3"/>
    <mergeCell ref="D87:F87"/>
    <mergeCell ref="A90:C90"/>
    <mergeCell ref="D90:F90"/>
    <mergeCell ref="B5:D5"/>
    <mergeCell ref="F5:G5"/>
    <mergeCell ref="B6:E7"/>
    <mergeCell ref="F6:G6"/>
    <mergeCell ref="F7:G7"/>
    <mergeCell ref="A10:G10"/>
  </mergeCells>
  <pageMargins left="0.25" right="0.25" top="0.25" bottom="0.25" header="0" footer="0.0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806B8-8F8B-4C5F-8B2D-873072757138}">
  <dimension ref="A1:M113"/>
  <sheetViews>
    <sheetView showWhiteSpace="0" view="pageLayout" topLeftCell="A70" zoomScaleNormal="100" zoomScaleSheetLayoutView="100" workbookViewId="0">
      <selection activeCell="G90" sqref="G90"/>
    </sheetView>
  </sheetViews>
  <sheetFormatPr defaultRowHeight="13.2" x14ac:dyDescent="0.25"/>
  <cols>
    <col min="1" max="1" width="5.77734375" style="609" customWidth="1"/>
    <col min="2" max="2" width="24" customWidth="1"/>
    <col min="3" max="3" width="33.21875" customWidth="1"/>
    <col min="4" max="4" width="4.44140625" customWidth="1"/>
    <col min="5" max="5" width="6.5546875" customWidth="1"/>
    <col min="6" max="6" width="12.77734375" customWidth="1"/>
    <col min="7" max="7" width="17" customWidth="1"/>
  </cols>
  <sheetData>
    <row r="1" spans="1:13" ht="22.95" customHeight="1" thickTop="1" x14ac:dyDescent="0.25">
      <c r="A1" s="752" t="s">
        <v>187</v>
      </c>
      <c r="B1" s="753"/>
      <c r="C1" s="753"/>
      <c r="D1" s="753"/>
      <c r="E1" s="753"/>
      <c r="F1" s="753"/>
      <c r="G1" s="754"/>
      <c r="H1" s="305"/>
      <c r="I1" s="1"/>
      <c r="J1" s="327"/>
      <c r="K1" s="327"/>
      <c r="L1" s="488"/>
      <c r="M1" s="488"/>
    </row>
    <row r="2" spans="1:13" ht="28.8" customHeight="1" x14ac:dyDescent="0.25">
      <c r="A2" s="690"/>
      <c r="B2" s="691" t="s">
        <v>170</v>
      </c>
      <c r="C2" s="757" t="s">
        <v>71</v>
      </c>
      <c r="D2" s="757"/>
      <c r="E2" s="691" t="s">
        <v>84</v>
      </c>
      <c r="F2" s="758" t="s">
        <v>174</v>
      </c>
      <c r="G2" s="759"/>
      <c r="H2" s="305"/>
      <c r="I2" s="1"/>
      <c r="J2" s="327"/>
      <c r="K2" s="327"/>
      <c r="L2" s="488"/>
      <c r="M2" s="488"/>
    </row>
    <row r="3" spans="1:13" ht="28.5" customHeight="1" x14ac:dyDescent="0.25">
      <c r="A3" s="692"/>
      <c r="B3" s="183"/>
      <c r="C3" s="763" t="s">
        <v>167</v>
      </c>
      <c r="D3" s="763"/>
      <c r="E3" s="447"/>
      <c r="F3" s="758" t="s">
        <v>175</v>
      </c>
      <c r="G3" s="759"/>
      <c r="H3" s="305"/>
      <c r="I3" s="1"/>
      <c r="J3" s="188"/>
      <c r="K3" s="189"/>
      <c r="L3" s="488"/>
      <c r="M3" s="488"/>
    </row>
    <row r="4" spans="1:13" ht="17.399999999999999" x14ac:dyDescent="0.3">
      <c r="A4" s="764"/>
      <c r="B4" s="765"/>
      <c r="C4" s="763" t="s">
        <v>66</v>
      </c>
      <c r="D4" s="763"/>
      <c r="E4" s="447"/>
      <c r="F4" s="768" t="s">
        <v>176</v>
      </c>
      <c r="G4" s="769"/>
      <c r="H4" s="487"/>
      <c r="I4" s="1"/>
      <c r="J4" s="188"/>
      <c r="K4" s="190"/>
      <c r="L4" s="330"/>
      <c r="M4" s="330"/>
    </row>
    <row r="5" spans="1:13" ht="16.8" x14ac:dyDescent="0.3">
      <c r="A5" s="739"/>
      <c r="B5" s="755" t="s">
        <v>276</v>
      </c>
      <c r="C5" s="755"/>
      <c r="D5" s="755"/>
      <c r="E5" s="447"/>
      <c r="F5" s="768" t="s">
        <v>164</v>
      </c>
      <c r="G5" s="769"/>
      <c r="H5" s="184"/>
      <c r="I5" s="184"/>
      <c r="J5" s="302"/>
      <c r="K5" s="329"/>
      <c r="L5" s="331"/>
      <c r="M5" s="331"/>
    </row>
    <row r="6" spans="1:13" ht="18" customHeight="1" x14ac:dyDescent="0.3">
      <c r="A6" s="659" t="s">
        <v>169</v>
      </c>
      <c r="B6" s="756" t="s">
        <v>284</v>
      </c>
      <c r="C6" s="756"/>
      <c r="D6" s="756"/>
      <c r="E6" s="756"/>
      <c r="F6" s="768" t="s">
        <v>165</v>
      </c>
      <c r="G6" s="769"/>
      <c r="H6" s="184"/>
      <c r="I6" s="184"/>
      <c r="J6" s="302"/>
      <c r="K6" s="328"/>
      <c r="L6" s="332"/>
      <c r="M6" s="332"/>
    </row>
    <row r="7" spans="1:13" ht="18" customHeight="1" x14ac:dyDescent="0.3">
      <c r="A7" s="659"/>
      <c r="B7" s="756"/>
      <c r="C7" s="756"/>
      <c r="D7" s="756"/>
      <c r="E7" s="756"/>
      <c r="F7" s="770" t="s">
        <v>166</v>
      </c>
      <c r="G7" s="771"/>
      <c r="H7" s="184"/>
      <c r="I7" s="184"/>
      <c r="J7" s="302"/>
      <c r="K7" s="328"/>
      <c r="L7" s="332"/>
      <c r="M7" s="332"/>
    </row>
    <row r="8" spans="1:13" ht="15.6" x14ac:dyDescent="0.3">
      <c r="A8" s="659" t="s">
        <v>277</v>
      </c>
      <c r="B8" s="694">
        <v>7857</v>
      </c>
      <c r="C8" s="453"/>
      <c r="D8" s="195"/>
      <c r="E8" s="448"/>
      <c r="F8" s="695"/>
      <c r="G8" s="486"/>
      <c r="H8" s="740"/>
      <c r="I8" s="200"/>
      <c r="J8" s="333"/>
      <c r="K8" s="333"/>
      <c r="L8" s="334"/>
      <c r="M8" s="334"/>
    </row>
    <row r="9" spans="1:13" ht="25.35" customHeight="1" thickBot="1" x14ac:dyDescent="0.35">
      <c r="A9" s="658" t="s">
        <v>168</v>
      </c>
      <c r="B9" s="713">
        <v>190003</v>
      </c>
      <c r="C9" s="339"/>
      <c r="D9" s="196"/>
      <c r="E9" s="197"/>
      <c r="F9" s="741"/>
      <c r="G9" s="653"/>
      <c r="H9" s="174"/>
      <c r="I9" s="208"/>
      <c r="J9" s="340"/>
      <c r="K9" s="340"/>
      <c r="L9" s="341"/>
      <c r="M9" s="341"/>
    </row>
    <row r="10" spans="1:13" s="90" customFormat="1" ht="22.95" customHeight="1" thickTop="1" thickBot="1" x14ac:dyDescent="0.3">
      <c r="A10" s="766" t="s">
        <v>188</v>
      </c>
      <c r="B10" s="767"/>
      <c r="C10" s="767"/>
      <c r="D10" s="767"/>
      <c r="E10" s="767"/>
      <c r="F10" s="767"/>
      <c r="G10" s="767"/>
      <c r="I10" s="85"/>
      <c r="J10" s="85"/>
      <c r="K10" s="85"/>
      <c r="L10" s="85"/>
      <c r="M10" s="85"/>
    </row>
    <row r="11" spans="1:13" ht="24" customHeight="1" x14ac:dyDescent="0.25">
      <c r="A11" s="645" t="s">
        <v>96</v>
      </c>
      <c r="B11" s="645" t="s">
        <v>85</v>
      </c>
      <c r="C11" s="646" t="s">
        <v>177</v>
      </c>
      <c r="D11" s="646" t="s">
        <v>81</v>
      </c>
      <c r="E11" s="645" t="s">
        <v>82</v>
      </c>
      <c r="F11" s="647" t="s">
        <v>16</v>
      </c>
      <c r="G11" s="647" t="s">
        <v>83</v>
      </c>
      <c r="H11" s="335"/>
      <c r="I11" s="335"/>
      <c r="J11" s="336"/>
      <c r="K11" s="337"/>
      <c r="L11" s="337"/>
      <c r="M11" s="335"/>
    </row>
    <row r="12" spans="1:13" ht="13.8" x14ac:dyDescent="0.25">
      <c r="A12" s="717">
        <v>1</v>
      </c>
      <c r="B12" s="650" t="s">
        <v>191</v>
      </c>
      <c r="C12" s="652" t="s">
        <v>218</v>
      </c>
      <c r="D12" s="649" t="s">
        <v>267</v>
      </c>
      <c r="E12" s="650">
        <v>1</v>
      </c>
      <c r="F12" s="648">
        <v>200000</v>
      </c>
      <c r="G12" s="651">
        <f t="shared" ref="G12:G78" si="0">F12*E12</f>
        <v>200000</v>
      </c>
      <c r="H12" s="335"/>
      <c r="I12" s="335"/>
      <c r="J12" s="336"/>
      <c r="K12" s="337"/>
      <c r="L12" s="337"/>
      <c r="M12" s="335"/>
    </row>
    <row r="13" spans="1:13" ht="13.8" x14ac:dyDescent="0.25">
      <c r="A13" s="716">
        <v>2</v>
      </c>
      <c r="B13" s="718" t="s">
        <v>192</v>
      </c>
      <c r="C13" s="730" t="s">
        <v>278</v>
      </c>
      <c r="D13" s="604" t="s">
        <v>267</v>
      </c>
      <c r="E13" s="454">
        <v>1</v>
      </c>
      <c r="F13" s="23">
        <v>10000</v>
      </c>
      <c r="G13" s="23">
        <f t="shared" si="0"/>
        <v>10000</v>
      </c>
    </row>
    <row r="14" spans="1:13" ht="13.8" x14ac:dyDescent="0.25">
      <c r="A14" s="717">
        <v>3</v>
      </c>
      <c r="B14" s="714" t="s">
        <v>193</v>
      </c>
      <c r="C14" s="600" t="s">
        <v>219</v>
      </c>
      <c r="D14" s="605" t="s">
        <v>268</v>
      </c>
      <c r="E14" s="455">
        <v>2</v>
      </c>
      <c r="F14" s="33">
        <v>500</v>
      </c>
      <c r="G14" s="33">
        <f t="shared" si="0"/>
        <v>1000</v>
      </c>
    </row>
    <row r="15" spans="1:13" ht="13.8" x14ac:dyDescent="0.25">
      <c r="A15" s="716">
        <v>4</v>
      </c>
      <c r="B15" s="718" t="s">
        <v>194</v>
      </c>
      <c r="C15" s="599" t="s">
        <v>220</v>
      </c>
      <c r="D15" s="604" t="s">
        <v>268</v>
      </c>
      <c r="E15" s="454">
        <v>7</v>
      </c>
      <c r="F15" s="23">
        <v>1350</v>
      </c>
      <c r="G15" s="23">
        <f t="shared" si="0"/>
        <v>9450</v>
      </c>
    </row>
    <row r="16" spans="1:13" ht="13.8" x14ac:dyDescent="0.25">
      <c r="A16" s="717">
        <v>5</v>
      </c>
      <c r="B16" s="719" t="s">
        <v>194</v>
      </c>
      <c r="C16" s="600" t="s">
        <v>221</v>
      </c>
      <c r="D16" s="605" t="s">
        <v>268</v>
      </c>
      <c r="E16" s="455">
        <v>4</v>
      </c>
      <c r="F16" s="33">
        <v>1012.5000000000001</v>
      </c>
      <c r="G16" s="33">
        <f t="shared" si="0"/>
        <v>4050.0000000000005</v>
      </c>
    </row>
    <row r="17" spans="1:7" ht="13.8" x14ac:dyDescent="0.25">
      <c r="A17" s="716">
        <v>6</v>
      </c>
      <c r="B17" s="718" t="s">
        <v>194</v>
      </c>
      <c r="C17" s="599" t="s">
        <v>222</v>
      </c>
      <c r="D17" s="604" t="s">
        <v>267</v>
      </c>
      <c r="E17" s="454">
        <v>1</v>
      </c>
      <c r="F17" s="23">
        <v>20000</v>
      </c>
      <c r="G17" s="23">
        <f t="shared" si="0"/>
        <v>20000</v>
      </c>
    </row>
    <row r="18" spans="1:7" ht="13.8" x14ac:dyDescent="0.25">
      <c r="A18" s="717">
        <v>7</v>
      </c>
      <c r="B18" s="719" t="s">
        <v>194</v>
      </c>
      <c r="C18" s="600" t="s">
        <v>223</v>
      </c>
      <c r="D18" s="32" t="s">
        <v>268</v>
      </c>
      <c r="E18" s="455">
        <v>1</v>
      </c>
      <c r="F18" s="33">
        <v>1012.5000000000001</v>
      </c>
      <c r="G18" s="501">
        <f t="shared" si="0"/>
        <v>1012.5000000000001</v>
      </c>
    </row>
    <row r="19" spans="1:7" ht="13.8" x14ac:dyDescent="0.25">
      <c r="A19" s="716">
        <v>8</v>
      </c>
      <c r="B19" s="720" t="s">
        <v>194</v>
      </c>
      <c r="C19" s="599" t="s">
        <v>224</v>
      </c>
      <c r="D19" s="22" t="s">
        <v>268</v>
      </c>
      <c r="E19" s="454">
        <v>31</v>
      </c>
      <c r="F19" s="23">
        <v>675</v>
      </c>
      <c r="G19" s="23">
        <f t="shared" si="0"/>
        <v>20925</v>
      </c>
    </row>
    <row r="20" spans="1:7" ht="13.8" x14ac:dyDescent="0.25">
      <c r="A20" s="717">
        <v>9</v>
      </c>
      <c r="B20" s="714" t="s">
        <v>194</v>
      </c>
      <c r="C20" s="31" t="s">
        <v>225</v>
      </c>
      <c r="D20" s="32" t="s">
        <v>268</v>
      </c>
      <c r="E20" s="455">
        <v>15</v>
      </c>
      <c r="F20" s="33">
        <v>675</v>
      </c>
      <c r="G20" s="501">
        <f t="shared" si="0"/>
        <v>10125</v>
      </c>
    </row>
    <row r="21" spans="1:7" ht="13.8" x14ac:dyDescent="0.25">
      <c r="A21" s="716">
        <v>10</v>
      </c>
      <c r="B21" s="716" t="s">
        <v>195</v>
      </c>
      <c r="C21" s="657" t="s">
        <v>292</v>
      </c>
      <c r="D21" s="737" t="s">
        <v>268</v>
      </c>
      <c r="E21" s="454">
        <v>2</v>
      </c>
      <c r="F21" s="23">
        <v>675</v>
      </c>
      <c r="G21" s="23">
        <f t="shared" si="0"/>
        <v>1350</v>
      </c>
    </row>
    <row r="22" spans="1:7" ht="13.8" x14ac:dyDescent="0.25">
      <c r="A22" s="717">
        <v>11</v>
      </c>
      <c r="B22" s="715" t="s">
        <v>195</v>
      </c>
      <c r="C22" s="503" t="s">
        <v>226</v>
      </c>
      <c r="D22" s="32" t="s">
        <v>270</v>
      </c>
      <c r="E22" s="455">
        <v>3495</v>
      </c>
      <c r="F22" s="33">
        <v>8.1000000000000014</v>
      </c>
      <c r="G22" s="33">
        <f t="shared" si="0"/>
        <v>28309.500000000004</v>
      </c>
    </row>
    <row r="23" spans="1:7" ht="13.8" x14ac:dyDescent="0.25">
      <c r="A23" s="716">
        <v>12</v>
      </c>
      <c r="B23" s="716" t="s">
        <v>195</v>
      </c>
      <c r="C23" s="502" t="s">
        <v>227</v>
      </c>
      <c r="D23" s="22" t="s">
        <v>269</v>
      </c>
      <c r="E23" s="454">
        <v>118</v>
      </c>
      <c r="F23" s="23">
        <v>20.25</v>
      </c>
      <c r="G23" s="23">
        <f t="shared" si="0"/>
        <v>2389.5</v>
      </c>
    </row>
    <row r="24" spans="1:7" ht="13.8" x14ac:dyDescent="0.25">
      <c r="A24" s="717">
        <v>13</v>
      </c>
      <c r="B24" s="715" t="s">
        <v>195</v>
      </c>
      <c r="C24" s="503" t="s">
        <v>228</v>
      </c>
      <c r="D24" s="605" t="s">
        <v>271</v>
      </c>
      <c r="E24" s="455">
        <v>1527</v>
      </c>
      <c r="F24" s="33">
        <v>4.0500000000000007</v>
      </c>
      <c r="G24" s="33">
        <f t="shared" si="0"/>
        <v>6184.3500000000013</v>
      </c>
    </row>
    <row r="25" spans="1:7" ht="13.8" x14ac:dyDescent="0.25">
      <c r="A25" s="716">
        <v>14</v>
      </c>
      <c r="B25" s="716" t="s">
        <v>195</v>
      </c>
      <c r="C25" s="657" t="s">
        <v>229</v>
      </c>
      <c r="D25" s="604" t="s">
        <v>268</v>
      </c>
      <c r="E25" s="454">
        <v>5</v>
      </c>
      <c r="F25" s="23">
        <v>675</v>
      </c>
      <c r="G25" s="23">
        <f t="shared" si="0"/>
        <v>3375</v>
      </c>
    </row>
    <row r="26" spans="1:7" s="724" customFormat="1" ht="13.8" x14ac:dyDescent="0.25">
      <c r="A26" s="717">
        <v>15</v>
      </c>
      <c r="B26" s="715" t="s">
        <v>195</v>
      </c>
      <c r="C26" s="731" t="s">
        <v>279</v>
      </c>
      <c r="D26" s="721" t="s">
        <v>269</v>
      </c>
      <c r="E26" s="722">
        <v>45055</v>
      </c>
      <c r="F26" s="723">
        <v>5.4</v>
      </c>
      <c r="G26" s="723">
        <f t="shared" si="0"/>
        <v>243297.00000000003</v>
      </c>
    </row>
    <row r="27" spans="1:7" ht="13.8" x14ac:dyDescent="0.25">
      <c r="A27" s="716">
        <v>16</v>
      </c>
      <c r="B27" s="715" t="s">
        <v>195</v>
      </c>
      <c r="C27" s="503" t="s">
        <v>230</v>
      </c>
      <c r="D27" s="32" t="s">
        <v>271</v>
      </c>
      <c r="E27" s="455">
        <v>4869</v>
      </c>
      <c r="F27" s="33">
        <v>4.0500000000000007</v>
      </c>
      <c r="G27" s="33">
        <f t="shared" si="0"/>
        <v>19719.450000000004</v>
      </c>
    </row>
    <row r="28" spans="1:7" ht="13.8" x14ac:dyDescent="0.25">
      <c r="A28" s="717">
        <v>17</v>
      </c>
      <c r="B28" s="715" t="s">
        <v>195</v>
      </c>
      <c r="C28" s="732" t="s">
        <v>280</v>
      </c>
      <c r="D28" s="733" t="s">
        <v>269</v>
      </c>
      <c r="E28" s="455">
        <v>1316</v>
      </c>
      <c r="F28" s="33">
        <v>4.0500000000000007</v>
      </c>
      <c r="G28" s="33">
        <f t="shared" si="0"/>
        <v>5329.8000000000011</v>
      </c>
    </row>
    <row r="29" spans="1:7" ht="13.8" x14ac:dyDescent="0.25">
      <c r="A29" s="716">
        <v>18</v>
      </c>
      <c r="B29" s="716" t="s">
        <v>196</v>
      </c>
      <c r="C29" s="504" t="s">
        <v>231</v>
      </c>
      <c r="D29" s="37" t="s">
        <v>267</v>
      </c>
      <c r="E29" s="454">
        <v>1</v>
      </c>
      <c r="F29" s="23">
        <v>6750</v>
      </c>
      <c r="G29" s="23">
        <f t="shared" si="0"/>
        <v>6750</v>
      </c>
    </row>
    <row r="30" spans="1:7" ht="13.8" x14ac:dyDescent="0.25">
      <c r="A30" s="717">
        <v>19</v>
      </c>
      <c r="B30" s="715" t="s">
        <v>197</v>
      </c>
      <c r="C30" s="456" t="s">
        <v>232</v>
      </c>
      <c r="D30" s="32" t="s">
        <v>272</v>
      </c>
      <c r="E30" s="455">
        <v>4284</v>
      </c>
      <c r="F30" s="33">
        <v>27</v>
      </c>
      <c r="G30" s="33">
        <f t="shared" si="0"/>
        <v>115668</v>
      </c>
    </row>
    <row r="31" spans="1:7" ht="13.8" x14ac:dyDescent="0.25">
      <c r="A31" s="716">
        <v>20</v>
      </c>
      <c r="B31" s="715" t="s">
        <v>282</v>
      </c>
      <c r="C31" s="731" t="s">
        <v>283</v>
      </c>
      <c r="D31" s="733" t="s">
        <v>267</v>
      </c>
      <c r="E31" s="455">
        <v>1</v>
      </c>
      <c r="F31" s="33">
        <v>10000</v>
      </c>
      <c r="G31" s="33">
        <f t="shared" si="0"/>
        <v>10000</v>
      </c>
    </row>
    <row r="32" spans="1:7" ht="13.8" x14ac:dyDescent="0.25">
      <c r="A32" s="717">
        <v>21</v>
      </c>
      <c r="B32" s="715" t="s">
        <v>282</v>
      </c>
      <c r="C32" s="731" t="s">
        <v>307</v>
      </c>
      <c r="D32" s="733" t="s">
        <v>267</v>
      </c>
      <c r="E32" s="455">
        <v>1</v>
      </c>
      <c r="F32" s="33">
        <v>5000</v>
      </c>
      <c r="G32" s="33">
        <f t="shared" si="0"/>
        <v>5000</v>
      </c>
    </row>
    <row r="33" spans="1:7" ht="27.6" x14ac:dyDescent="0.25">
      <c r="A33" s="716">
        <v>22</v>
      </c>
      <c r="B33" s="716" t="s">
        <v>198</v>
      </c>
      <c r="C33" s="505" t="s">
        <v>233</v>
      </c>
      <c r="D33" s="22" t="s">
        <v>269</v>
      </c>
      <c r="E33" s="454">
        <v>5216</v>
      </c>
      <c r="F33" s="23">
        <v>81</v>
      </c>
      <c r="G33" s="23">
        <f t="shared" si="0"/>
        <v>422496</v>
      </c>
    </row>
    <row r="34" spans="1:7" ht="13.8" x14ac:dyDescent="0.25">
      <c r="A34" s="717">
        <v>23</v>
      </c>
      <c r="B34" s="715" t="s">
        <v>199</v>
      </c>
      <c r="C34" s="503" t="s">
        <v>234</v>
      </c>
      <c r="D34" s="38" t="s">
        <v>269</v>
      </c>
      <c r="E34" s="455">
        <v>720</v>
      </c>
      <c r="F34" s="33">
        <v>27</v>
      </c>
      <c r="G34" s="33">
        <f t="shared" si="0"/>
        <v>19440</v>
      </c>
    </row>
    <row r="35" spans="1:7" ht="13.8" x14ac:dyDescent="0.25">
      <c r="A35" s="716">
        <v>24</v>
      </c>
      <c r="B35" s="716" t="s">
        <v>200</v>
      </c>
      <c r="C35" s="502" t="s">
        <v>235</v>
      </c>
      <c r="D35" s="39" t="s">
        <v>269</v>
      </c>
      <c r="E35" s="454">
        <v>40602</v>
      </c>
      <c r="F35" s="23">
        <v>13.5</v>
      </c>
      <c r="G35" s="23">
        <f t="shared" si="0"/>
        <v>548127</v>
      </c>
    </row>
    <row r="36" spans="1:7" ht="13.8" x14ac:dyDescent="0.25">
      <c r="A36" s="717">
        <v>25</v>
      </c>
      <c r="B36" s="715" t="s">
        <v>200</v>
      </c>
      <c r="C36" s="503" t="s">
        <v>236</v>
      </c>
      <c r="D36" s="38" t="s">
        <v>273</v>
      </c>
      <c r="E36" s="455">
        <v>1534</v>
      </c>
      <c r="F36" s="33">
        <v>243.00000000000003</v>
      </c>
      <c r="G36" s="33">
        <f t="shared" si="0"/>
        <v>372762.00000000006</v>
      </c>
    </row>
    <row r="37" spans="1:7" ht="13.8" x14ac:dyDescent="0.25">
      <c r="A37" s="716">
        <v>26</v>
      </c>
      <c r="B37" s="716" t="s">
        <v>294</v>
      </c>
      <c r="C37" s="657" t="s">
        <v>293</v>
      </c>
      <c r="D37" s="39" t="s">
        <v>269</v>
      </c>
      <c r="E37" s="454">
        <v>3733</v>
      </c>
      <c r="F37" s="23">
        <v>13.5</v>
      </c>
      <c r="G37" s="23">
        <f t="shared" si="0"/>
        <v>50395.5</v>
      </c>
    </row>
    <row r="38" spans="1:7" ht="13.8" x14ac:dyDescent="0.25">
      <c r="A38" s="717">
        <v>27</v>
      </c>
      <c r="B38" s="715" t="s">
        <v>200</v>
      </c>
      <c r="C38" s="732" t="s">
        <v>295</v>
      </c>
      <c r="D38" s="38" t="s">
        <v>273</v>
      </c>
      <c r="E38" s="455">
        <v>141</v>
      </c>
      <c r="F38" s="33">
        <v>243.00000000000003</v>
      </c>
      <c r="G38" s="33">
        <f t="shared" si="0"/>
        <v>34263.000000000007</v>
      </c>
    </row>
    <row r="39" spans="1:7" ht="13.8" x14ac:dyDescent="0.25">
      <c r="A39" s="716">
        <v>28</v>
      </c>
      <c r="B39" s="716" t="s">
        <v>201</v>
      </c>
      <c r="C39" s="502" t="s">
        <v>237</v>
      </c>
      <c r="D39" s="39" t="s">
        <v>269</v>
      </c>
      <c r="E39" s="454">
        <v>33436</v>
      </c>
      <c r="F39" s="23">
        <v>36.450000000000003</v>
      </c>
      <c r="G39" s="23">
        <f t="shared" si="0"/>
        <v>1218742.2000000002</v>
      </c>
    </row>
    <row r="40" spans="1:7" ht="13.8" x14ac:dyDescent="0.25">
      <c r="A40" s="717">
        <v>29</v>
      </c>
      <c r="B40" s="716" t="s">
        <v>201</v>
      </c>
      <c r="C40" s="657" t="s">
        <v>285</v>
      </c>
      <c r="D40" s="39" t="s">
        <v>269</v>
      </c>
      <c r="E40" s="454">
        <v>11619</v>
      </c>
      <c r="F40" s="23">
        <v>54</v>
      </c>
      <c r="G40" s="23">
        <f t="shared" si="0"/>
        <v>627426</v>
      </c>
    </row>
    <row r="41" spans="1:7" ht="13.8" x14ac:dyDescent="0.25">
      <c r="A41" s="716">
        <v>30</v>
      </c>
      <c r="B41" s="715" t="s">
        <v>201</v>
      </c>
      <c r="C41" s="732" t="s">
        <v>286</v>
      </c>
      <c r="D41" s="606" t="s">
        <v>269</v>
      </c>
      <c r="E41" s="455">
        <v>26951</v>
      </c>
      <c r="F41" s="33">
        <v>16.200000000000003</v>
      </c>
      <c r="G41" s="33">
        <f t="shared" si="0"/>
        <v>436606.20000000007</v>
      </c>
    </row>
    <row r="42" spans="1:7" ht="13.8" x14ac:dyDescent="0.25">
      <c r="A42" s="717">
        <v>31</v>
      </c>
      <c r="B42" s="716" t="s">
        <v>201</v>
      </c>
      <c r="C42" s="502" t="s">
        <v>238</v>
      </c>
      <c r="D42" s="607" t="s">
        <v>269</v>
      </c>
      <c r="E42" s="454">
        <v>19420</v>
      </c>
      <c r="F42" s="23">
        <v>24.3</v>
      </c>
      <c r="G42" s="23">
        <f t="shared" si="0"/>
        <v>471906</v>
      </c>
    </row>
    <row r="43" spans="1:7" ht="13.8" x14ac:dyDescent="0.25">
      <c r="A43" s="716">
        <v>32</v>
      </c>
      <c r="B43" s="715" t="s">
        <v>202</v>
      </c>
      <c r="C43" s="503" t="s">
        <v>239</v>
      </c>
      <c r="D43" s="606" t="s">
        <v>270</v>
      </c>
      <c r="E43" s="455">
        <v>3535</v>
      </c>
      <c r="F43" s="33">
        <v>32.400000000000006</v>
      </c>
      <c r="G43" s="33">
        <f t="shared" si="0"/>
        <v>114534.00000000001</v>
      </c>
    </row>
    <row r="44" spans="1:7" ht="13.8" x14ac:dyDescent="0.25">
      <c r="A44" s="717">
        <v>33</v>
      </c>
      <c r="B44" s="716" t="s">
        <v>202</v>
      </c>
      <c r="C44" s="502" t="s">
        <v>240</v>
      </c>
      <c r="D44" s="607" t="s">
        <v>270</v>
      </c>
      <c r="E44" s="454">
        <v>153</v>
      </c>
      <c r="F44" s="23">
        <v>47.25</v>
      </c>
      <c r="G44" s="23">
        <f t="shared" si="0"/>
        <v>7229.25</v>
      </c>
    </row>
    <row r="45" spans="1:7" ht="13.8" x14ac:dyDescent="0.25">
      <c r="A45" s="716">
        <v>34</v>
      </c>
      <c r="B45" s="715" t="s">
        <v>202</v>
      </c>
      <c r="C45" s="503" t="s">
        <v>241</v>
      </c>
      <c r="D45" s="606" t="s">
        <v>269</v>
      </c>
      <c r="E45" s="455">
        <v>146</v>
      </c>
      <c r="F45" s="33">
        <v>54</v>
      </c>
      <c r="G45" s="33">
        <f t="shared" si="0"/>
        <v>7884</v>
      </c>
    </row>
    <row r="46" spans="1:7" ht="13.8" x14ac:dyDescent="0.25">
      <c r="A46" s="717">
        <v>35</v>
      </c>
      <c r="B46" s="716" t="s">
        <v>202</v>
      </c>
      <c r="C46" s="502" t="s">
        <v>242</v>
      </c>
      <c r="D46" s="607" t="s">
        <v>269</v>
      </c>
      <c r="E46" s="454">
        <v>707</v>
      </c>
      <c r="F46" s="23">
        <v>94.5</v>
      </c>
      <c r="G46" s="23">
        <f t="shared" si="0"/>
        <v>66811.5</v>
      </c>
    </row>
    <row r="47" spans="1:7" ht="13.8" x14ac:dyDescent="0.25">
      <c r="A47" s="717">
        <v>35</v>
      </c>
      <c r="B47" s="716" t="s">
        <v>202</v>
      </c>
      <c r="C47" s="657" t="s">
        <v>324</v>
      </c>
      <c r="D47" s="607" t="s">
        <v>269</v>
      </c>
      <c r="E47" s="454">
        <v>67</v>
      </c>
      <c r="F47" s="23">
        <v>94.5</v>
      </c>
      <c r="G47" s="23">
        <f t="shared" ref="G47" si="1">F47*E47</f>
        <v>6331.5</v>
      </c>
    </row>
    <row r="48" spans="1:7" ht="13.8" x14ac:dyDescent="0.25">
      <c r="A48" s="716">
        <v>36</v>
      </c>
      <c r="B48" s="715" t="s">
        <v>202</v>
      </c>
      <c r="C48" s="732" t="s">
        <v>309</v>
      </c>
      <c r="D48" s="606" t="s">
        <v>268</v>
      </c>
      <c r="E48" s="455">
        <v>6</v>
      </c>
      <c r="F48" s="33">
        <v>1350</v>
      </c>
      <c r="G48" s="33">
        <f t="shared" si="0"/>
        <v>8100</v>
      </c>
    </row>
    <row r="49" spans="1:7" ht="13.8" x14ac:dyDescent="0.25">
      <c r="A49" s="717">
        <v>37</v>
      </c>
      <c r="B49" s="715" t="s">
        <v>202</v>
      </c>
      <c r="C49" s="732" t="s">
        <v>310</v>
      </c>
      <c r="D49" s="606" t="s">
        <v>268</v>
      </c>
      <c r="E49" s="455">
        <v>2</v>
      </c>
      <c r="F49" s="33">
        <v>2200</v>
      </c>
      <c r="G49" s="33">
        <f t="shared" ref="G49" si="2">F49*E49</f>
        <v>4400</v>
      </c>
    </row>
    <row r="50" spans="1:7" ht="13.8" x14ac:dyDescent="0.25">
      <c r="A50" s="716">
        <v>38</v>
      </c>
      <c r="B50" s="715" t="s">
        <v>202</v>
      </c>
      <c r="C50" s="732" t="s">
        <v>311</v>
      </c>
      <c r="D50" s="606" t="s">
        <v>268</v>
      </c>
      <c r="E50" s="455">
        <v>2</v>
      </c>
      <c r="F50" s="33">
        <v>750</v>
      </c>
      <c r="G50" s="33">
        <f t="shared" ref="G50" si="3">F50*E50</f>
        <v>1500</v>
      </c>
    </row>
    <row r="51" spans="1:7" ht="13.8" x14ac:dyDescent="0.25">
      <c r="A51" s="717">
        <v>39</v>
      </c>
      <c r="B51" s="715" t="s">
        <v>296</v>
      </c>
      <c r="C51" s="732" t="s">
        <v>297</v>
      </c>
      <c r="D51" s="734" t="s">
        <v>270</v>
      </c>
      <c r="E51" s="455">
        <v>4400</v>
      </c>
      <c r="F51" s="33">
        <v>1.35</v>
      </c>
      <c r="G51" s="33">
        <f t="shared" si="0"/>
        <v>5940</v>
      </c>
    </row>
    <row r="52" spans="1:7" ht="13.8" x14ac:dyDescent="0.25">
      <c r="A52" s="716">
        <v>40</v>
      </c>
      <c r="B52" s="715" t="s">
        <v>296</v>
      </c>
      <c r="C52" s="732" t="s">
        <v>298</v>
      </c>
      <c r="D52" s="734" t="s">
        <v>270</v>
      </c>
      <c r="E52" s="455">
        <v>1820</v>
      </c>
      <c r="F52" s="33">
        <v>4.0500000000000007</v>
      </c>
      <c r="G52" s="33">
        <f t="shared" si="0"/>
        <v>7371.0000000000009</v>
      </c>
    </row>
    <row r="53" spans="1:7" ht="13.8" x14ac:dyDescent="0.25">
      <c r="A53" s="717">
        <v>41</v>
      </c>
      <c r="B53" s="715" t="s">
        <v>296</v>
      </c>
      <c r="C53" s="732" t="s">
        <v>299</v>
      </c>
      <c r="D53" s="734" t="s">
        <v>270</v>
      </c>
      <c r="E53" s="455">
        <v>500</v>
      </c>
      <c r="F53" s="33">
        <v>2.0250000000000004</v>
      </c>
      <c r="G53" s="33">
        <f t="shared" si="0"/>
        <v>1012.5000000000002</v>
      </c>
    </row>
    <row r="54" spans="1:7" ht="13.8" x14ac:dyDescent="0.25">
      <c r="A54" s="716">
        <v>42</v>
      </c>
      <c r="B54" s="715" t="s">
        <v>296</v>
      </c>
      <c r="C54" s="732" t="s">
        <v>300</v>
      </c>
      <c r="D54" s="734" t="s">
        <v>270</v>
      </c>
      <c r="E54" s="455">
        <v>220</v>
      </c>
      <c r="F54" s="33">
        <v>2.7</v>
      </c>
      <c r="G54" s="33">
        <f t="shared" si="0"/>
        <v>594</v>
      </c>
    </row>
    <row r="55" spans="1:7" ht="13.8" x14ac:dyDescent="0.25">
      <c r="A55" s="717">
        <v>43</v>
      </c>
      <c r="B55" s="715" t="s">
        <v>296</v>
      </c>
      <c r="C55" s="732" t="s">
        <v>301</v>
      </c>
      <c r="D55" s="734" t="s">
        <v>270</v>
      </c>
      <c r="E55" s="455">
        <v>380</v>
      </c>
      <c r="F55" s="33">
        <v>4.0500000000000007</v>
      </c>
      <c r="G55" s="33">
        <f t="shared" si="0"/>
        <v>1539.0000000000002</v>
      </c>
    </row>
    <row r="56" spans="1:7" ht="13.8" x14ac:dyDescent="0.25">
      <c r="A56" s="716">
        <v>44</v>
      </c>
      <c r="B56" s="715" t="s">
        <v>296</v>
      </c>
      <c r="C56" s="732" t="s">
        <v>302</v>
      </c>
      <c r="D56" s="734" t="s">
        <v>270</v>
      </c>
      <c r="E56" s="455">
        <v>70</v>
      </c>
      <c r="F56" s="33">
        <v>9.4500000000000011</v>
      </c>
      <c r="G56" s="33">
        <f t="shared" si="0"/>
        <v>661.50000000000011</v>
      </c>
    </row>
    <row r="57" spans="1:7" ht="13.8" x14ac:dyDescent="0.25">
      <c r="A57" s="717">
        <v>45</v>
      </c>
      <c r="B57" s="715" t="s">
        <v>296</v>
      </c>
      <c r="C57" s="732" t="s">
        <v>303</v>
      </c>
      <c r="D57" s="734" t="s">
        <v>270</v>
      </c>
      <c r="E57" s="455">
        <v>50</v>
      </c>
      <c r="F57" s="33">
        <v>9.4500000000000011</v>
      </c>
      <c r="G57" s="33">
        <f t="shared" si="0"/>
        <v>472.50000000000006</v>
      </c>
    </row>
    <row r="58" spans="1:7" ht="13.8" x14ac:dyDescent="0.25">
      <c r="A58" s="716">
        <v>46</v>
      </c>
      <c r="B58" s="715" t="s">
        <v>296</v>
      </c>
      <c r="C58" s="732" t="s">
        <v>304</v>
      </c>
      <c r="D58" s="734" t="s">
        <v>268</v>
      </c>
      <c r="E58" s="455">
        <v>2</v>
      </c>
      <c r="F58" s="33">
        <v>540</v>
      </c>
      <c r="G58" s="33">
        <f t="shared" si="0"/>
        <v>1080</v>
      </c>
    </row>
    <row r="59" spans="1:7" ht="13.8" x14ac:dyDescent="0.25">
      <c r="A59" s="717">
        <v>47</v>
      </c>
      <c r="B59" s="715" t="s">
        <v>296</v>
      </c>
      <c r="C59" s="732" t="s">
        <v>305</v>
      </c>
      <c r="D59" s="734" t="s">
        <v>268</v>
      </c>
      <c r="E59" s="455">
        <v>4</v>
      </c>
      <c r="F59" s="33">
        <v>202.5</v>
      </c>
      <c r="G59" s="33">
        <f t="shared" si="0"/>
        <v>810</v>
      </c>
    </row>
    <row r="60" spans="1:7" ht="13.8" x14ac:dyDescent="0.25">
      <c r="A60" s="716">
        <v>48</v>
      </c>
      <c r="B60" s="715" t="s">
        <v>296</v>
      </c>
      <c r="C60" s="738" t="s">
        <v>306</v>
      </c>
      <c r="D60" s="734" t="s">
        <v>268</v>
      </c>
      <c r="E60" s="455">
        <v>4</v>
      </c>
      <c r="F60" s="33">
        <v>405</v>
      </c>
      <c r="G60" s="33">
        <f t="shared" si="0"/>
        <v>1620</v>
      </c>
    </row>
    <row r="61" spans="1:7" ht="13.8" x14ac:dyDescent="0.25">
      <c r="A61" s="717">
        <v>49</v>
      </c>
      <c r="B61" s="715" t="s">
        <v>203</v>
      </c>
      <c r="C61" s="503" t="s">
        <v>244</v>
      </c>
      <c r="D61" s="606" t="s">
        <v>274</v>
      </c>
      <c r="E61" s="455">
        <v>11</v>
      </c>
      <c r="F61" s="33">
        <v>4725</v>
      </c>
      <c r="G61" s="33">
        <f t="shared" si="0"/>
        <v>51975</v>
      </c>
    </row>
    <row r="62" spans="1:7" ht="13.8" x14ac:dyDescent="0.25">
      <c r="A62" s="716">
        <v>50</v>
      </c>
      <c r="B62" s="716" t="s">
        <v>203</v>
      </c>
      <c r="C62" s="502" t="s">
        <v>245</v>
      </c>
      <c r="D62" s="607" t="s">
        <v>268</v>
      </c>
      <c r="E62" s="454">
        <v>11</v>
      </c>
      <c r="F62" s="23">
        <v>675</v>
      </c>
      <c r="G62" s="23">
        <f t="shared" si="0"/>
        <v>7425</v>
      </c>
    </row>
    <row r="63" spans="1:7" ht="13.8" x14ac:dyDescent="0.25">
      <c r="A63" s="717">
        <v>51</v>
      </c>
      <c r="B63" s="715" t="s">
        <v>204</v>
      </c>
      <c r="C63" s="503" t="s">
        <v>246</v>
      </c>
      <c r="D63" s="606" t="s">
        <v>270</v>
      </c>
      <c r="E63" s="455">
        <v>11754</v>
      </c>
      <c r="F63" s="33">
        <v>2.7</v>
      </c>
      <c r="G63" s="33">
        <f t="shared" si="0"/>
        <v>31735.800000000003</v>
      </c>
    </row>
    <row r="64" spans="1:7" ht="13.8" x14ac:dyDescent="0.25">
      <c r="A64" s="716">
        <v>52</v>
      </c>
      <c r="B64" s="716" t="s">
        <v>205</v>
      </c>
      <c r="C64" s="502" t="s">
        <v>247</v>
      </c>
      <c r="D64" s="607" t="s">
        <v>269</v>
      </c>
      <c r="E64" s="454">
        <v>2320</v>
      </c>
      <c r="F64" s="23">
        <v>6.75</v>
      </c>
      <c r="G64" s="23">
        <f t="shared" si="0"/>
        <v>15660</v>
      </c>
    </row>
    <row r="65" spans="1:7" ht="13.8" x14ac:dyDescent="0.25">
      <c r="A65" s="717">
        <v>53</v>
      </c>
      <c r="B65" s="715" t="s">
        <v>206</v>
      </c>
      <c r="C65" s="503" t="s">
        <v>248</v>
      </c>
      <c r="D65" s="606" t="s">
        <v>268</v>
      </c>
      <c r="E65" s="455">
        <v>1</v>
      </c>
      <c r="F65" s="33">
        <v>2362.5</v>
      </c>
      <c r="G65" s="33">
        <f t="shared" si="0"/>
        <v>2362.5</v>
      </c>
    </row>
    <row r="66" spans="1:7" ht="13.8" x14ac:dyDescent="0.25">
      <c r="A66" s="716">
        <v>54</v>
      </c>
      <c r="B66" s="716" t="s">
        <v>207</v>
      </c>
      <c r="C66" s="502" t="s">
        <v>249</v>
      </c>
      <c r="D66" s="607" t="s">
        <v>268</v>
      </c>
      <c r="E66" s="454">
        <v>15</v>
      </c>
      <c r="F66" s="23">
        <v>10800</v>
      </c>
      <c r="G66" s="23">
        <f t="shared" si="0"/>
        <v>162000</v>
      </c>
    </row>
    <row r="67" spans="1:7" ht="13.8" x14ac:dyDescent="0.25">
      <c r="A67" s="717">
        <v>55</v>
      </c>
      <c r="B67" s="715" t="s">
        <v>207</v>
      </c>
      <c r="C67" s="503" t="s">
        <v>250</v>
      </c>
      <c r="D67" s="606" t="s">
        <v>275</v>
      </c>
      <c r="E67" s="455">
        <v>10</v>
      </c>
      <c r="F67" s="33">
        <v>675</v>
      </c>
      <c r="G67" s="33">
        <f t="shared" si="0"/>
        <v>6750</v>
      </c>
    </row>
    <row r="68" spans="1:7" ht="13.8" x14ac:dyDescent="0.25">
      <c r="A68" s="716">
        <v>56</v>
      </c>
      <c r="B68" s="716" t="s">
        <v>207</v>
      </c>
      <c r="C68" s="502" t="s">
        <v>251</v>
      </c>
      <c r="D68" s="607" t="s">
        <v>268</v>
      </c>
      <c r="E68" s="454">
        <v>0</v>
      </c>
      <c r="F68" s="23">
        <v>2700</v>
      </c>
      <c r="G68" s="23">
        <f t="shared" si="0"/>
        <v>0</v>
      </c>
    </row>
    <row r="69" spans="1:7" ht="13.8" x14ac:dyDescent="0.25">
      <c r="A69" s="717">
        <v>57</v>
      </c>
      <c r="B69" s="716" t="s">
        <v>208</v>
      </c>
      <c r="C69" s="657" t="s">
        <v>287</v>
      </c>
      <c r="D69" s="607" t="s">
        <v>270</v>
      </c>
      <c r="E69" s="454">
        <v>1210</v>
      </c>
      <c r="F69" s="23">
        <v>148.5</v>
      </c>
      <c r="G69" s="23">
        <f t="shared" si="0"/>
        <v>179685</v>
      </c>
    </row>
    <row r="70" spans="1:7" ht="13.8" x14ac:dyDescent="0.25">
      <c r="A70" s="716">
        <v>58</v>
      </c>
      <c r="B70" s="715" t="s">
        <v>208</v>
      </c>
      <c r="C70" s="503" t="s">
        <v>252</v>
      </c>
      <c r="D70" s="606" t="s">
        <v>270</v>
      </c>
      <c r="E70" s="455">
        <v>7476</v>
      </c>
      <c r="F70" s="33">
        <v>135</v>
      </c>
      <c r="G70" s="33">
        <f t="shared" si="0"/>
        <v>1009260</v>
      </c>
    </row>
    <row r="71" spans="1:7" ht="13.8" x14ac:dyDescent="0.25">
      <c r="A71" s="717">
        <v>59</v>
      </c>
      <c r="B71" s="715" t="s">
        <v>208</v>
      </c>
      <c r="C71" s="502" t="s">
        <v>253</v>
      </c>
      <c r="D71" s="734" t="s">
        <v>268</v>
      </c>
      <c r="E71" s="455">
        <v>133</v>
      </c>
      <c r="F71" s="33">
        <v>2700</v>
      </c>
      <c r="G71" s="33">
        <f t="shared" si="0"/>
        <v>359100</v>
      </c>
    </row>
    <row r="72" spans="1:7" ht="13.8" x14ac:dyDescent="0.25">
      <c r="A72" s="716">
        <v>60</v>
      </c>
      <c r="B72" s="716" t="s">
        <v>209</v>
      </c>
      <c r="C72" s="657" t="s">
        <v>288</v>
      </c>
      <c r="D72" s="607" t="s">
        <v>268</v>
      </c>
      <c r="E72" s="454">
        <v>5</v>
      </c>
      <c r="F72" s="23">
        <v>4050.0000000000005</v>
      </c>
      <c r="G72" s="23">
        <f t="shared" si="0"/>
        <v>20250.000000000004</v>
      </c>
    </row>
    <row r="73" spans="1:7" ht="13.8" x14ac:dyDescent="0.25">
      <c r="A73" s="717">
        <v>61</v>
      </c>
      <c r="B73" s="716" t="s">
        <v>210</v>
      </c>
      <c r="C73" s="502" t="s">
        <v>254</v>
      </c>
      <c r="D73" s="607" t="s">
        <v>268</v>
      </c>
      <c r="E73" s="454">
        <v>1</v>
      </c>
      <c r="F73" s="23">
        <v>2025.0000000000002</v>
      </c>
      <c r="G73" s="23">
        <f t="shared" si="0"/>
        <v>2025.0000000000002</v>
      </c>
    </row>
    <row r="74" spans="1:7" ht="13.8" x14ac:dyDescent="0.25">
      <c r="A74" s="716">
        <v>62</v>
      </c>
      <c r="B74" s="715" t="s">
        <v>210</v>
      </c>
      <c r="C74" s="503" t="s">
        <v>255</v>
      </c>
      <c r="D74" s="606" t="s">
        <v>268</v>
      </c>
      <c r="E74" s="455">
        <v>29</v>
      </c>
      <c r="F74" s="33">
        <v>2700</v>
      </c>
      <c r="G74" s="33">
        <f t="shared" si="0"/>
        <v>78300</v>
      </c>
    </row>
    <row r="75" spans="1:7" ht="13.8" x14ac:dyDescent="0.25">
      <c r="A75" s="717">
        <v>63</v>
      </c>
      <c r="B75" s="715" t="s">
        <v>210</v>
      </c>
      <c r="C75" s="732" t="s">
        <v>289</v>
      </c>
      <c r="D75" s="606" t="s">
        <v>268</v>
      </c>
      <c r="E75" s="455">
        <v>4</v>
      </c>
      <c r="F75" s="33">
        <v>4050.0000000000005</v>
      </c>
      <c r="G75" s="33">
        <f t="shared" si="0"/>
        <v>16200.000000000002</v>
      </c>
    </row>
    <row r="76" spans="1:7" s="724" customFormat="1" ht="27.6" x14ac:dyDescent="0.25">
      <c r="A76" s="716">
        <v>64</v>
      </c>
      <c r="B76" s="715" t="s">
        <v>211</v>
      </c>
      <c r="C76" s="456" t="s">
        <v>256</v>
      </c>
      <c r="D76" s="726" t="s">
        <v>268</v>
      </c>
      <c r="E76" s="722">
        <v>1</v>
      </c>
      <c r="F76" s="723">
        <v>4050.0000000000005</v>
      </c>
      <c r="G76" s="723">
        <f t="shared" si="0"/>
        <v>4050.0000000000005</v>
      </c>
    </row>
    <row r="77" spans="1:7" s="724" customFormat="1" ht="27.6" x14ac:dyDescent="0.25">
      <c r="A77" s="717">
        <v>65</v>
      </c>
      <c r="B77" s="715" t="s">
        <v>211</v>
      </c>
      <c r="C77" s="731" t="s">
        <v>290</v>
      </c>
      <c r="D77" s="726" t="s">
        <v>268</v>
      </c>
      <c r="E77" s="722">
        <v>1</v>
      </c>
      <c r="F77" s="723">
        <v>4050.0000000000005</v>
      </c>
      <c r="G77" s="723">
        <f t="shared" si="0"/>
        <v>4050.0000000000005</v>
      </c>
    </row>
    <row r="78" spans="1:7" s="724" customFormat="1" ht="27.6" x14ac:dyDescent="0.25">
      <c r="A78" s="716">
        <v>66</v>
      </c>
      <c r="B78" s="715" t="s">
        <v>211</v>
      </c>
      <c r="C78" s="731" t="s">
        <v>291</v>
      </c>
      <c r="D78" s="726" t="s">
        <v>268</v>
      </c>
      <c r="E78" s="722">
        <v>4</v>
      </c>
      <c r="F78" s="723">
        <v>4050.0000000000005</v>
      </c>
      <c r="G78" s="723">
        <f t="shared" si="0"/>
        <v>16200.000000000002</v>
      </c>
    </row>
    <row r="79" spans="1:7" ht="13.8" x14ac:dyDescent="0.25">
      <c r="A79" s="717">
        <v>67</v>
      </c>
      <c r="B79" s="716" t="s">
        <v>211</v>
      </c>
      <c r="C79" s="502" t="s">
        <v>257</v>
      </c>
      <c r="D79" s="607" t="s">
        <v>268</v>
      </c>
      <c r="E79" s="454">
        <v>7</v>
      </c>
      <c r="F79" s="23">
        <v>6075</v>
      </c>
      <c r="G79" s="23">
        <f t="shared" ref="G79:G89" si="4">F79*E79</f>
        <v>42525</v>
      </c>
    </row>
    <row r="80" spans="1:7" ht="13.8" x14ac:dyDescent="0.25">
      <c r="A80" s="716">
        <v>68</v>
      </c>
      <c r="B80" s="716" t="s">
        <v>211</v>
      </c>
      <c r="C80" s="657" t="s">
        <v>258</v>
      </c>
      <c r="D80" s="607" t="s">
        <v>268</v>
      </c>
      <c r="E80" s="454">
        <v>5</v>
      </c>
      <c r="F80" s="23">
        <v>8100.0000000000009</v>
      </c>
      <c r="G80" s="23">
        <f t="shared" si="4"/>
        <v>40500.000000000007</v>
      </c>
    </row>
    <row r="81" spans="1:7" ht="13.8" x14ac:dyDescent="0.25">
      <c r="A81" s="717">
        <v>69</v>
      </c>
      <c r="B81" s="715" t="s">
        <v>212</v>
      </c>
      <c r="C81" s="503" t="s">
        <v>259</v>
      </c>
      <c r="D81" s="606" t="s">
        <v>268</v>
      </c>
      <c r="E81" s="455">
        <v>17</v>
      </c>
      <c r="F81" s="33">
        <v>6750</v>
      </c>
      <c r="G81" s="33">
        <f t="shared" si="4"/>
        <v>114750</v>
      </c>
    </row>
    <row r="82" spans="1:7" ht="13.8" x14ac:dyDescent="0.25">
      <c r="A82" s="716">
        <v>70</v>
      </c>
      <c r="B82" s="716" t="s">
        <v>213</v>
      </c>
      <c r="C82" s="502" t="s">
        <v>260</v>
      </c>
      <c r="D82" s="607" t="s">
        <v>270</v>
      </c>
      <c r="E82" s="454">
        <v>18</v>
      </c>
      <c r="F82" s="23">
        <v>121.50000000000001</v>
      </c>
      <c r="G82" s="23">
        <f t="shared" si="4"/>
        <v>2187.0000000000005</v>
      </c>
    </row>
    <row r="83" spans="1:7" ht="13.8" x14ac:dyDescent="0.25">
      <c r="A83" s="717">
        <v>71</v>
      </c>
      <c r="B83" s="715" t="s">
        <v>213</v>
      </c>
      <c r="C83" s="503" t="s">
        <v>261</v>
      </c>
      <c r="D83" s="606" t="s">
        <v>270</v>
      </c>
      <c r="E83" s="455">
        <v>3050</v>
      </c>
      <c r="F83" s="33">
        <v>135</v>
      </c>
      <c r="G83" s="33">
        <f t="shared" si="4"/>
        <v>411750</v>
      </c>
    </row>
    <row r="84" spans="1:7" ht="13.8" x14ac:dyDescent="0.25">
      <c r="A84" s="716">
        <v>72</v>
      </c>
      <c r="B84" s="715" t="s">
        <v>213</v>
      </c>
      <c r="C84" s="732" t="s">
        <v>281</v>
      </c>
      <c r="D84" s="606" t="s">
        <v>270</v>
      </c>
      <c r="E84" s="455">
        <v>0</v>
      </c>
      <c r="F84" s="33">
        <v>148.5</v>
      </c>
      <c r="G84" s="33">
        <f t="shared" si="4"/>
        <v>0</v>
      </c>
    </row>
    <row r="85" spans="1:7" ht="13.8" x14ac:dyDescent="0.25">
      <c r="A85" s="717">
        <v>73</v>
      </c>
      <c r="B85" s="716" t="s">
        <v>214</v>
      </c>
      <c r="C85" s="502" t="s">
        <v>262</v>
      </c>
      <c r="D85" s="607" t="s">
        <v>270</v>
      </c>
      <c r="E85" s="454">
        <v>3050</v>
      </c>
      <c r="F85" s="23">
        <v>5.4</v>
      </c>
      <c r="G85" s="23">
        <f t="shared" si="4"/>
        <v>16470</v>
      </c>
    </row>
    <row r="86" spans="1:7" ht="13.8" x14ac:dyDescent="0.25">
      <c r="A86" s="716">
        <v>74</v>
      </c>
      <c r="B86" s="715" t="s">
        <v>215</v>
      </c>
      <c r="C86" s="732" t="s">
        <v>263</v>
      </c>
      <c r="D86" s="606" t="s">
        <v>268</v>
      </c>
      <c r="E86" s="455">
        <v>60</v>
      </c>
      <c r="F86" s="33">
        <v>2362.5</v>
      </c>
      <c r="G86" s="33">
        <f t="shared" si="4"/>
        <v>141750</v>
      </c>
    </row>
    <row r="87" spans="1:7" ht="13.8" x14ac:dyDescent="0.25">
      <c r="A87" s="717">
        <v>75</v>
      </c>
      <c r="B87" s="716" t="s">
        <v>215</v>
      </c>
      <c r="C87" s="502" t="s">
        <v>264</v>
      </c>
      <c r="D87" s="607" t="s">
        <v>268</v>
      </c>
      <c r="E87" s="454">
        <v>5</v>
      </c>
      <c r="F87" s="23">
        <v>2700</v>
      </c>
      <c r="G87" s="23">
        <f t="shared" si="4"/>
        <v>13500</v>
      </c>
    </row>
    <row r="88" spans="1:7" ht="13.8" x14ac:dyDescent="0.25">
      <c r="A88" s="716">
        <v>76</v>
      </c>
      <c r="B88" s="715" t="s">
        <v>216</v>
      </c>
      <c r="C88" s="503" t="s">
        <v>265</v>
      </c>
      <c r="D88" s="606" t="s">
        <v>267</v>
      </c>
      <c r="E88" s="455">
        <v>1</v>
      </c>
      <c r="F88" s="33">
        <v>33750</v>
      </c>
      <c r="G88" s="33">
        <f t="shared" si="4"/>
        <v>33750</v>
      </c>
    </row>
    <row r="89" spans="1:7" ht="13.8" x14ac:dyDescent="0.25">
      <c r="A89" s="717">
        <v>77</v>
      </c>
      <c r="B89" s="716" t="s">
        <v>217</v>
      </c>
      <c r="C89" s="502" t="s">
        <v>266</v>
      </c>
      <c r="D89" s="607" t="s">
        <v>267</v>
      </c>
      <c r="E89" s="454">
        <v>1</v>
      </c>
      <c r="F89" s="23">
        <v>20250</v>
      </c>
      <c r="G89" s="23">
        <f t="shared" si="4"/>
        <v>20250</v>
      </c>
    </row>
    <row r="90" spans="1:7" ht="13.8" customHeight="1" x14ac:dyDescent="0.25">
      <c r="A90" s="654"/>
      <c r="B90" s="655"/>
      <c r="C90" s="656"/>
      <c r="D90" s="772" t="s">
        <v>189</v>
      </c>
      <c r="E90" s="773"/>
      <c r="F90" s="773"/>
      <c r="G90" s="696">
        <f>SUM(G12:G89)</f>
        <v>7968450.0499999998</v>
      </c>
    </row>
    <row r="91" spans="1:7" ht="18" customHeight="1" x14ac:dyDescent="0.25"/>
    <row r="92" spans="1:7" ht="15" customHeight="1" x14ac:dyDescent="0.3">
      <c r="A92" s="608"/>
      <c r="B92" s="41"/>
      <c r="C92" s="706"/>
      <c r="D92" s="705"/>
      <c r="E92" s="705" t="s">
        <v>179</v>
      </c>
      <c r="F92" s="708">
        <v>0.05</v>
      </c>
      <c r="G92" s="707">
        <f>ROUNDUP(G90*F92,0)</f>
        <v>398423</v>
      </c>
    </row>
    <row r="93" spans="1:7" ht="15" customHeight="1" x14ac:dyDescent="0.3">
      <c r="A93" s="608"/>
      <c r="B93" s="41"/>
      <c r="C93" s="706"/>
      <c r="D93" s="705"/>
      <c r="E93" s="705" t="s">
        <v>308</v>
      </c>
      <c r="F93" s="708">
        <v>0.05</v>
      </c>
      <c r="G93" s="707">
        <f>ROUNDUP(G90*F92,0)</f>
        <v>398423</v>
      </c>
    </row>
    <row r="94" spans="1:7" ht="15" x14ac:dyDescent="0.25">
      <c r="A94" s="774" t="str">
        <f>B6</f>
        <v>2020 Street Bundle - Sector III</v>
      </c>
      <c r="B94" s="775"/>
      <c r="C94" s="775"/>
      <c r="D94" s="776" t="s">
        <v>312</v>
      </c>
      <c r="E94" s="776"/>
      <c r="F94" s="776"/>
      <c r="G94" s="697">
        <f>G90+G92+G93</f>
        <v>8765296.0500000007</v>
      </c>
    </row>
    <row r="95" spans="1:7" ht="15" x14ac:dyDescent="0.25">
      <c r="A95" s="610"/>
      <c r="B95" s="611"/>
      <c r="C95" s="613"/>
      <c r="D95" s="613"/>
      <c r="E95" s="613"/>
      <c r="F95" s="613"/>
      <c r="G95" s="612"/>
    </row>
    <row r="96" spans="1:7" x14ac:dyDescent="0.25">
      <c r="A96" s="609" t="s">
        <v>313</v>
      </c>
    </row>
    <row r="97" spans="1:7" ht="13.8" x14ac:dyDescent="0.25">
      <c r="A97" s="717">
        <v>11</v>
      </c>
      <c r="B97" s="715" t="s">
        <v>195</v>
      </c>
      <c r="C97" s="503" t="s">
        <v>226</v>
      </c>
      <c r="D97" s="32" t="s">
        <v>270</v>
      </c>
      <c r="E97" s="455">
        <v>10</v>
      </c>
      <c r="F97" s="33">
        <v>8.1000000000000014</v>
      </c>
      <c r="G97" s="33">
        <f t="shared" ref="G97:G100" si="5">F97*E97</f>
        <v>81.000000000000014</v>
      </c>
    </row>
    <row r="98" spans="1:7" ht="13.8" x14ac:dyDescent="0.25">
      <c r="A98" s="717">
        <v>19</v>
      </c>
      <c r="B98" s="715" t="s">
        <v>197</v>
      </c>
      <c r="C98" s="456" t="s">
        <v>232</v>
      </c>
      <c r="D98" s="32" t="s">
        <v>272</v>
      </c>
      <c r="E98" s="455">
        <v>56</v>
      </c>
      <c r="F98" s="33">
        <v>27</v>
      </c>
      <c r="G98" s="33">
        <f t="shared" si="5"/>
        <v>1512</v>
      </c>
    </row>
    <row r="99" spans="1:7" ht="13.8" x14ac:dyDescent="0.25">
      <c r="A99" s="717">
        <v>29</v>
      </c>
      <c r="B99" s="715" t="s">
        <v>202</v>
      </c>
      <c r="C99" s="503" t="s">
        <v>241</v>
      </c>
      <c r="D99" s="606" t="s">
        <v>269</v>
      </c>
      <c r="E99" s="455">
        <v>222</v>
      </c>
      <c r="F99" s="33">
        <v>54</v>
      </c>
      <c r="G99" s="33">
        <f t="shared" si="5"/>
        <v>11988</v>
      </c>
    </row>
    <row r="100" spans="1:7" ht="13.8" x14ac:dyDescent="0.25">
      <c r="A100" s="717">
        <v>31</v>
      </c>
      <c r="B100" s="715" t="s">
        <v>202</v>
      </c>
      <c r="C100" s="732" t="s">
        <v>309</v>
      </c>
      <c r="D100" s="606" t="s">
        <v>268</v>
      </c>
      <c r="E100" s="455">
        <v>1</v>
      </c>
      <c r="F100" s="33">
        <v>1350</v>
      </c>
      <c r="G100" s="33">
        <f t="shared" si="5"/>
        <v>1350</v>
      </c>
    </row>
    <row r="101" spans="1:7" ht="13.8" x14ac:dyDescent="0.25">
      <c r="D101" s="772" t="s">
        <v>314</v>
      </c>
      <c r="E101" s="773"/>
      <c r="F101" s="773"/>
      <c r="G101" s="696">
        <f>SUM(G97:G100)</f>
        <v>14931</v>
      </c>
    </row>
    <row r="103" spans="1:7" x14ac:dyDescent="0.25">
      <c r="A103" s="609" t="s">
        <v>315</v>
      </c>
    </row>
    <row r="104" spans="1:7" ht="13.8" x14ac:dyDescent="0.25">
      <c r="A104" s="716">
        <v>14</v>
      </c>
      <c r="B104" s="716" t="s">
        <v>195</v>
      </c>
      <c r="C104" s="657" t="s">
        <v>229</v>
      </c>
      <c r="D104" s="604" t="s">
        <v>268</v>
      </c>
      <c r="E104" s="454">
        <v>39</v>
      </c>
      <c r="F104" s="23">
        <v>675</v>
      </c>
      <c r="G104" s="23">
        <f t="shared" ref="G104" si="6">F104*E104</f>
        <v>26325</v>
      </c>
    </row>
    <row r="105" spans="1:7" ht="13.8" x14ac:dyDescent="0.25">
      <c r="A105" s="717">
        <v>31</v>
      </c>
      <c r="B105" s="715" t="s">
        <v>202</v>
      </c>
      <c r="C105" s="732" t="s">
        <v>309</v>
      </c>
      <c r="D105" s="606" t="s">
        <v>268</v>
      </c>
      <c r="E105" s="455">
        <v>33</v>
      </c>
      <c r="F105" s="33">
        <v>1350</v>
      </c>
      <c r="G105" s="33">
        <f t="shared" ref="G105:G108" si="7">F105*E105</f>
        <v>44550</v>
      </c>
    </row>
    <row r="106" spans="1:7" ht="13.8" x14ac:dyDescent="0.25">
      <c r="A106" s="717">
        <v>31</v>
      </c>
      <c r="B106" s="715" t="s">
        <v>202</v>
      </c>
      <c r="C106" s="732" t="s">
        <v>310</v>
      </c>
      <c r="D106" s="606" t="s">
        <v>268</v>
      </c>
      <c r="E106" s="455">
        <v>4</v>
      </c>
      <c r="F106" s="33">
        <v>2200</v>
      </c>
      <c r="G106" s="33">
        <f t="shared" ref="G106" si="8">F106*E106</f>
        <v>8800</v>
      </c>
    </row>
    <row r="107" spans="1:7" ht="13.8" x14ac:dyDescent="0.25">
      <c r="A107" s="717">
        <v>31</v>
      </c>
      <c r="B107" s="715" t="s">
        <v>202</v>
      </c>
      <c r="C107" s="732" t="s">
        <v>316</v>
      </c>
      <c r="D107" s="606" t="s">
        <v>268</v>
      </c>
      <c r="E107" s="455">
        <v>2</v>
      </c>
      <c r="F107" s="33">
        <v>1500</v>
      </c>
      <c r="G107" s="33">
        <f t="shared" ref="G107" si="9">F107*E107</f>
        <v>3000</v>
      </c>
    </row>
    <row r="108" spans="1:7" ht="13.8" x14ac:dyDescent="0.25">
      <c r="A108" s="717">
        <v>31</v>
      </c>
      <c r="B108" s="715" t="s">
        <v>202</v>
      </c>
      <c r="C108" s="732" t="s">
        <v>317</v>
      </c>
      <c r="D108" s="606" t="s">
        <v>268</v>
      </c>
      <c r="E108" s="455">
        <v>8</v>
      </c>
      <c r="F108" s="33">
        <v>750</v>
      </c>
      <c r="G108" s="33">
        <f t="shared" si="7"/>
        <v>6000</v>
      </c>
    </row>
    <row r="109" spans="1:7" ht="13.8" x14ac:dyDescent="0.25">
      <c r="D109" s="772" t="s">
        <v>314</v>
      </c>
      <c r="E109" s="773"/>
      <c r="F109" s="773"/>
      <c r="G109" s="696">
        <f>SUM(G104:G108)</f>
        <v>88675</v>
      </c>
    </row>
    <row r="111" spans="1:7" ht="15.6" x14ac:dyDescent="0.3">
      <c r="A111" s="608"/>
      <c r="B111" s="41"/>
      <c r="C111" s="706"/>
      <c r="D111" s="705"/>
      <c r="E111" s="705" t="s">
        <v>179</v>
      </c>
      <c r="F111" s="708">
        <v>0.05</v>
      </c>
      <c r="G111" s="707">
        <f>ROUNDUP((G109+G101+G90)*F111,0)</f>
        <v>403603</v>
      </c>
    </row>
    <row r="112" spans="1:7" ht="15.6" x14ac:dyDescent="0.3">
      <c r="A112" s="608"/>
      <c r="B112" s="41"/>
      <c r="C112" s="706"/>
      <c r="D112" s="705"/>
      <c r="E112" s="705" t="s">
        <v>308</v>
      </c>
      <c r="F112" s="708">
        <v>0.05</v>
      </c>
      <c r="G112" s="707">
        <f>ROUNDUP((G109+G101+G90)*F112,0)</f>
        <v>403603</v>
      </c>
    </row>
    <row r="113" spans="1:7" ht="15" x14ac:dyDescent="0.25">
      <c r="A113" s="774" t="str">
        <f>B6</f>
        <v>2020 Street Bundle - Sector III</v>
      </c>
      <c r="B113" s="775"/>
      <c r="C113" s="775"/>
      <c r="D113" s="776" t="s">
        <v>318</v>
      </c>
      <c r="E113" s="776"/>
      <c r="F113" s="776"/>
      <c r="G113" s="697">
        <f>G90+G101+G109+G111+G112</f>
        <v>8879262.0500000007</v>
      </c>
    </row>
  </sheetData>
  <mergeCells count="21">
    <mergeCell ref="A10:G10"/>
    <mergeCell ref="A4:B4"/>
    <mergeCell ref="C4:D4"/>
    <mergeCell ref="F4:G4"/>
    <mergeCell ref="A1:G1"/>
    <mergeCell ref="C2:D2"/>
    <mergeCell ref="F2:G2"/>
    <mergeCell ref="C3:D3"/>
    <mergeCell ref="F3:G3"/>
    <mergeCell ref="B5:D5"/>
    <mergeCell ref="F5:G5"/>
    <mergeCell ref="B6:E7"/>
    <mergeCell ref="F6:G6"/>
    <mergeCell ref="F7:G7"/>
    <mergeCell ref="D101:F101"/>
    <mergeCell ref="D109:F109"/>
    <mergeCell ref="A113:C113"/>
    <mergeCell ref="D113:F113"/>
    <mergeCell ref="D90:F90"/>
    <mergeCell ref="A94:C94"/>
    <mergeCell ref="D94:F94"/>
  </mergeCells>
  <pageMargins left="0.25" right="0.25" top="0.25" bottom="0.25" header="0" footer="0.05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R70"/>
  <sheetViews>
    <sheetView zoomScaleNormal="100" zoomScaleSheetLayoutView="80" workbookViewId="0">
      <pane xSplit="7" ySplit="1" topLeftCell="H23" activePane="bottomRight" state="frozen"/>
      <selection pane="topRight" activeCell="H1" sqref="H1"/>
      <selection pane="bottomLeft" activeCell="A3" sqref="A3"/>
      <selection pane="bottomRight" activeCell="I17" sqref="I17"/>
    </sheetView>
  </sheetViews>
  <sheetFormatPr defaultRowHeight="13.2" x14ac:dyDescent="0.25"/>
  <cols>
    <col min="1" max="1" width="6.77734375" customWidth="1"/>
    <col min="2" max="2" width="17.44140625" style="144" customWidth="1"/>
    <col min="3" max="3" width="44.77734375" customWidth="1"/>
    <col min="4" max="4" width="7" style="8" customWidth="1"/>
    <col min="5" max="5" width="8.21875" style="135" customWidth="1"/>
    <col min="6" max="6" width="16.21875" style="2" customWidth="1"/>
    <col min="7" max="7" width="18.77734375" style="2" customWidth="1"/>
    <col min="8" max="8" width="10" customWidth="1"/>
    <col min="9" max="9" width="17.77734375" style="2" customWidth="1"/>
    <col min="10" max="10" width="10.21875" style="7" customWidth="1"/>
    <col min="11" max="11" width="16" style="2" customWidth="1"/>
    <col min="12" max="12" width="10.77734375" style="7" customWidth="1"/>
    <col min="13" max="13" width="18" style="2" customWidth="1"/>
    <col min="14" max="14" width="11.21875" style="7" customWidth="1"/>
    <col min="15" max="15" width="16.21875" style="2" customWidth="1"/>
    <col min="16" max="16" width="11.77734375" style="7" customWidth="1"/>
    <col min="17" max="17" width="16.21875" style="2" customWidth="1"/>
    <col min="18" max="18" width="11.77734375" style="7" customWidth="1"/>
    <col min="19" max="19" width="16.21875" style="2" customWidth="1"/>
    <col min="20" max="20" width="11.77734375" style="2" customWidth="1"/>
    <col min="21" max="21" width="16.21875" style="2" customWidth="1"/>
    <col min="22" max="22" width="11.77734375" style="2" customWidth="1"/>
    <col min="23" max="23" width="16.21875" style="2" customWidth="1"/>
    <col min="24" max="24" width="11.77734375" style="2" customWidth="1"/>
    <col min="25" max="25" width="16.5546875" style="2" customWidth="1"/>
    <col min="26" max="26" width="10.21875" style="2" customWidth="1"/>
    <col min="27" max="28" width="13.21875" style="2" customWidth="1"/>
    <col min="29" max="29" width="14.21875" style="2" customWidth="1"/>
    <col min="30" max="30" width="10.21875" style="2" customWidth="1"/>
    <col min="31" max="31" width="15.77734375" style="2" customWidth="1"/>
    <col min="32" max="32" width="11.5546875" style="2" customWidth="1"/>
    <col min="33" max="33" width="19.44140625" style="2" customWidth="1"/>
    <col min="34" max="34" width="10.77734375" style="2" customWidth="1"/>
    <col min="35" max="35" width="15" style="2" customWidth="1"/>
    <col min="36" max="36" width="8.77734375" style="6" customWidth="1"/>
    <col min="37" max="37" width="19" style="5" customWidth="1"/>
    <col min="38" max="38" width="10.21875" customWidth="1"/>
    <col min="39" max="39" width="13.77734375" customWidth="1"/>
    <col min="40" max="40" width="9.21875" customWidth="1"/>
    <col min="41" max="41" width="22.5546875" customWidth="1"/>
    <col min="42" max="42" width="12.5546875" customWidth="1"/>
    <col min="43" max="43" width="9.77734375" customWidth="1"/>
    <col min="44" max="44" width="4" customWidth="1"/>
    <col min="45" max="45" width="4.21875" customWidth="1"/>
    <col min="46" max="46" width="20.21875" customWidth="1"/>
    <col min="47" max="47" width="7.77734375" bestFit="1" customWidth="1"/>
    <col min="48" max="48" width="9.21875" bestFit="1" customWidth="1"/>
  </cols>
  <sheetData>
    <row r="1" spans="1:226" s="205" customFormat="1" ht="25.05" customHeight="1" x14ac:dyDescent="0.3">
      <c r="A1" s="165"/>
      <c r="B1" s="202"/>
      <c r="C1" s="165" t="s">
        <v>0</v>
      </c>
      <c r="D1" s="166" t="s">
        <v>81</v>
      </c>
      <c r="E1" s="203" t="s">
        <v>15</v>
      </c>
      <c r="F1" s="168" t="s">
        <v>16</v>
      </c>
      <c r="G1" s="168" t="s">
        <v>14</v>
      </c>
      <c r="H1" s="167" t="s">
        <v>17</v>
      </c>
      <c r="I1" s="168" t="s">
        <v>26</v>
      </c>
      <c r="J1" s="204" t="s">
        <v>20</v>
      </c>
      <c r="K1" s="168" t="s">
        <v>18</v>
      </c>
      <c r="L1" s="204" t="s">
        <v>75</v>
      </c>
      <c r="M1" s="168" t="s">
        <v>22</v>
      </c>
      <c r="N1" s="204" t="s">
        <v>23</v>
      </c>
      <c r="O1" s="168" t="s">
        <v>24</v>
      </c>
      <c r="P1" s="204" t="s">
        <v>25</v>
      </c>
      <c r="Q1" s="168" t="s">
        <v>19</v>
      </c>
      <c r="R1" s="204" t="s">
        <v>32</v>
      </c>
      <c r="S1" s="168" t="s">
        <v>33</v>
      </c>
      <c r="T1" s="168" t="s">
        <v>35</v>
      </c>
      <c r="U1" s="168" t="s">
        <v>36</v>
      </c>
      <c r="V1" s="168" t="s">
        <v>38</v>
      </c>
      <c r="W1" s="168" t="s">
        <v>39</v>
      </c>
      <c r="X1" s="168" t="s">
        <v>42</v>
      </c>
      <c r="Y1" s="168" t="s">
        <v>43</v>
      </c>
      <c r="Z1" s="168" t="s">
        <v>44</v>
      </c>
      <c r="AA1" s="168" t="s">
        <v>45</v>
      </c>
      <c r="AB1" s="168" t="s">
        <v>47</v>
      </c>
      <c r="AC1" s="168" t="s">
        <v>48</v>
      </c>
      <c r="AD1" s="168" t="s">
        <v>50</v>
      </c>
      <c r="AE1" s="168" t="s">
        <v>51</v>
      </c>
      <c r="AF1" s="168" t="s">
        <v>53</v>
      </c>
      <c r="AG1" s="168" t="s">
        <v>54</v>
      </c>
      <c r="AH1" s="168" t="s">
        <v>55</v>
      </c>
      <c r="AI1" s="168" t="s">
        <v>56</v>
      </c>
      <c r="AJ1" s="169" t="s">
        <v>1</v>
      </c>
      <c r="AK1" s="168" t="s">
        <v>2</v>
      </c>
      <c r="AL1" s="206" t="s">
        <v>27</v>
      </c>
      <c r="AM1" s="207" t="s">
        <v>28</v>
      </c>
      <c r="AN1" s="207" t="s">
        <v>29</v>
      </c>
      <c r="AO1" s="284"/>
      <c r="AP1" s="283"/>
      <c r="AQ1" s="283"/>
      <c r="AR1" s="283"/>
      <c r="AS1" s="283"/>
      <c r="AT1" s="283"/>
      <c r="AU1" s="283"/>
      <c r="AV1" s="283"/>
      <c r="AW1" s="283"/>
      <c r="AX1" s="283"/>
      <c r="AY1" s="283"/>
      <c r="AZ1" s="283"/>
      <c r="BA1" s="283"/>
      <c r="BB1" s="283"/>
      <c r="BC1" s="283"/>
      <c r="BD1" s="283"/>
      <c r="BE1" s="283"/>
      <c r="BF1" s="283"/>
      <c r="BG1" s="283"/>
      <c r="BH1" s="283"/>
      <c r="BI1" s="283"/>
      <c r="BJ1" s="283"/>
      <c r="BK1" s="283"/>
      <c r="BL1" s="283"/>
      <c r="BM1" s="283"/>
      <c r="BN1" s="283"/>
      <c r="BO1" s="283"/>
      <c r="BP1" s="283"/>
      <c r="BQ1" s="283"/>
      <c r="BR1" s="283"/>
      <c r="BS1" s="283"/>
      <c r="BT1" s="283"/>
      <c r="BU1" s="283"/>
      <c r="BV1" s="283"/>
      <c r="BW1" s="283"/>
      <c r="BX1" s="283"/>
      <c r="BY1" s="283"/>
      <c r="BZ1" s="283"/>
      <c r="CA1" s="283"/>
      <c r="CB1" s="283"/>
      <c r="CC1" s="283"/>
      <c r="CD1" s="283"/>
      <c r="CE1" s="283"/>
      <c r="CF1" s="283"/>
      <c r="CG1" s="283"/>
      <c r="CH1" s="283"/>
      <c r="CI1" s="283"/>
      <c r="CJ1" s="283"/>
      <c r="CK1" s="283"/>
      <c r="CL1" s="283"/>
      <c r="CM1" s="283"/>
      <c r="CN1" s="283"/>
      <c r="CO1" s="283"/>
      <c r="CP1" s="283"/>
      <c r="CQ1" s="283"/>
      <c r="CR1" s="283"/>
      <c r="CS1" s="283"/>
      <c r="CT1" s="283"/>
      <c r="CU1" s="283"/>
      <c r="CV1" s="283"/>
      <c r="CW1" s="283"/>
      <c r="CX1" s="283"/>
      <c r="CY1" s="283"/>
      <c r="CZ1" s="283"/>
      <c r="DA1" s="283"/>
      <c r="DB1" s="283"/>
      <c r="DC1" s="283"/>
      <c r="DD1" s="283"/>
      <c r="DE1" s="283"/>
      <c r="DF1" s="283"/>
      <c r="DG1" s="283"/>
      <c r="DH1" s="283"/>
      <c r="DI1" s="283"/>
      <c r="DJ1" s="283"/>
      <c r="DK1" s="283"/>
      <c r="DL1" s="283"/>
      <c r="DM1" s="283"/>
      <c r="DN1" s="283"/>
      <c r="DO1" s="283"/>
      <c r="DP1" s="283"/>
      <c r="DQ1" s="283"/>
      <c r="DR1" s="283"/>
      <c r="DS1" s="283"/>
      <c r="DT1" s="283"/>
      <c r="DU1" s="283"/>
      <c r="DV1" s="283"/>
      <c r="DW1" s="283"/>
      <c r="DX1" s="283"/>
      <c r="DY1" s="283"/>
      <c r="DZ1" s="283"/>
      <c r="EA1" s="283"/>
      <c r="EB1" s="283"/>
      <c r="EC1" s="283"/>
      <c r="ED1" s="283"/>
      <c r="EE1" s="283"/>
      <c r="EF1" s="283"/>
      <c r="EG1" s="283"/>
      <c r="EH1" s="283"/>
      <c r="EI1" s="283"/>
      <c r="EJ1" s="283"/>
      <c r="EK1" s="283"/>
      <c r="EL1" s="283"/>
      <c r="EM1" s="283"/>
      <c r="EN1" s="283"/>
      <c r="EO1" s="283"/>
      <c r="EP1" s="283"/>
      <c r="EQ1" s="283"/>
      <c r="ER1" s="283"/>
      <c r="ES1" s="283"/>
      <c r="ET1" s="283"/>
      <c r="EU1" s="283"/>
      <c r="EV1" s="283"/>
      <c r="EW1" s="283"/>
      <c r="EX1" s="283"/>
      <c r="EY1" s="283"/>
      <c r="EZ1" s="283"/>
      <c r="FA1" s="283"/>
      <c r="FB1" s="283"/>
      <c r="FC1" s="283"/>
      <c r="FD1" s="283"/>
      <c r="FE1" s="283"/>
      <c r="FF1" s="283"/>
      <c r="FG1" s="283"/>
      <c r="FH1" s="283"/>
      <c r="FI1" s="283"/>
      <c r="FJ1" s="283"/>
      <c r="FK1" s="283"/>
      <c r="FL1" s="283"/>
      <c r="FM1" s="283"/>
      <c r="FN1" s="283"/>
      <c r="FO1" s="283"/>
      <c r="FP1" s="283"/>
      <c r="FQ1" s="283"/>
      <c r="FR1" s="283"/>
      <c r="FS1" s="283"/>
      <c r="FT1" s="283"/>
      <c r="FU1" s="283"/>
      <c r="FV1" s="283"/>
      <c r="FW1" s="283"/>
      <c r="FX1" s="283"/>
      <c r="FY1" s="283"/>
      <c r="FZ1" s="283"/>
      <c r="GA1" s="283"/>
      <c r="GB1" s="283"/>
      <c r="GC1" s="283"/>
      <c r="GD1" s="283"/>
      <c r="GE1" s="283"/>
      <c r="GF1" s="283"/>
      <c r="GG1" s="283"/>
      <c r="GH1" s="283"/>
      <c r="GI1" s="283"/>
      <c r="GJ1" s="283"/>
      <c r="GK1" s="283"/>
      <c r="GL1" s="283"/>
      <c r="GM1" s="283"/>
      <c r="GN1" s="283"/>
      <c r="GO1" s="283"/>
      <c r="GP1" s="283"/>
      <c r="GQ1" s="283"/>
      <c r="GR1" s="283"/>
      <c r="GS1" s="283"/>
      <c r="GT1" s="283"/>
      <c r="GU1" s="283"/>
      <c r="GV1" s="283"/>
      <c r="GW1" s="283"/>
      <c r="GX1" s="283"/>
      <c r="GY1" s="283"/>
      <c r="GZ1" s="283"/>
      <c r="HA1" s="283"/>
      <c r="HB1" s="283"/>
      <c r="HC1" s="283"/>
      <c r="HD1" s="283"/>
      <c r="HE1" s="283"/>
      <c r="HF1" s="283"/>
      <c r="HG1" s="283"/>
      <c r="HH1" s="283"/>
      <c r="HI1" s="283"/>
      <c r="HJ1" s="283"/>
      <c r="HK1" s="283"/>
      <c r="HL1" s="283"/>
      <c r="HM1" s="283"/>
      <c r="HN1" s="283"/>
      <c r="HO1" s="283"/>
      <c r="HP1" s="283"/>
      <c r="HQ1" s="283"/>
      <c r="HR1" s="283"/>
    </row>
    <row r="2" spans="1:226" s="704" customFormat="1" ht="13.8" x14ac:dyDescent="0.25">
      <c r="A2" s="30">
        <f>'00 42 44 - UNIT PRICE PROPOSAL'!A12</f>
        <v>1</v>
      </c>
      <c r="B2" s="603" t="str">
        <f>'00 42 44 - UNIT PRICE PROPOSAL'!B12</f>
        <v>01 70 00</v>
      </c>
      <c r="C2" s="503" t="str">
        <f>'00 42 44 - UNIT PRICE PROPOSAL'!C12</f>
        <v>Mobilization</v>
      </c>
      <c r="D2" s="38" t="str">
        <f>'00 42 44 - UNIT PRICE PROPOSAL'!D12</f>
        <v>LS</v>
      </c>
      <c r="E2" s="455">
        <f>'00 42 44 - UNIT PRICE PROPOSAL'!E12</f>
        <v>1</v>
      </c>
      <c r="F2" s="33">
        <f>'00 42 44 - UNIT PRICE PROPOSAL'!F12</f>
        <v>0</v>
      </c>
      <c r="G2" s="342">
        <f t="shared" ref="G2" si="0">E2*F2</f>
        <v>0</v>
      </c>
      <c r="H2" s="40"/>
      <c r="I2" s="158">
        <f t="shared" ref="I2" si="1">F2*H2</f>
        <v>0</v>
      </c>
      <c r="J2" s="323"/>
      <c r="K2" s="158">
        <f>J2*F2</f>
        <v>0</v>
      </c>
      <c r="L2" s="323"/>
      <c r="M2" s="158">
        <f t="shared" ref="M2" si="2">L2*F2</f>
        <v>0</v>
      </c>
      <c r="N2" s="323"/>
      <c r="O2" s="158">
        <f t="shared" ref="O2" si="3">N2*F2</f>
        <v>0</v>
      </c>
      <c r="P2" s="119"/>
      <c r="Q2" s="34">
        <f t="shared" ref="Q2:Q3" si="4">P2*F2</f>
        <v>0</v>
      </c>
      <c r="R2" s="119"/>
      <c r="S2" s="34">
        <f t="shared" ref="S2:S3" si="5">R2*F2</f>
        <v>0</v>
      </c>
      <c r="T2" s="119"/>
      <c r="U2" s="34">
        <f t="shared" ref="U2:U3" si="6">(T2)*F2</f>
        <v>0</v>
      </c>
      <c r="V2" s="116"/>
      <c r="W2" s="34">
        <f t="shared" ref="W2:W3" si="7">(V2)*F2</f>
        <v>0</v>
      </c>
      <c r="X2" s="116"/>
      <c r="Y2" s="34">
        <f t="shared" ref="Y2:Y3" si="8">(X2)*F2</f>
        <v>0</v>
      </c>
      <c r="Z2" s="119"/>
      <c r="AA2" s="34">
        <f t="shared" ref="AA2:AA3" si="9">Z2*F2</f>
        <v>0</v>
      </c>
      <c r="AB2" s="129"/>
      <c r="AC2" s="34">
        <f t="shared" ref="AC2:AC3" si="10">AB2*F2</f>
        <v>0</v>
      </c>
      <c r="AD2" s="129"/>
      <c r="AE2" s="34">
        <f t="shared" ref="AE2:AE3" si="11">AD2*F2</f>
        <v>0</v>
      </c>
      <c r="AF2" s="129"/>
      <c r="AG2" s="34">
        <f t="shared" ref="AG2:AG3" si="12">AF2*F2</f>
        <v>0</v>
      </c>
      <c r="AH2" s="116"/>
      <c r="AI2" s="34">
        <f t="shared" ref="AI2:AI3" si="13">AH2*F2</f>
        <v>0</v>
      </c>
      <c r="AJ2" s="35">
        <f t="shared" ref="AJ2" si="14">H2+J2+L2+N2+P2+R2+T2+V2+X2+Z2+AB2+AD2+AF2+AH2</f>
        <v>0</v>
      </c>
      <c r="AK2" s="36">
        <f t="shared" ref="AK2" si="15">SUM(AJ2)*F2</f>
        <v>0</v>
      </c>
      <c r="AL2" s="701">
        <f>AJ2/E2</f>
        <v>0</v>
      </c>
      <c r="AM2" s="702"/>
      <c r="AN2" s="702"/>
      <c r="AO2" s="703"/>
    </row>
    <row r="3" spans="1:226" s="710" customFormat="1" ht="13.8" x14ac:dyDescent="0.3">
      <c r="A3" s="21">
        <f>'00 42 44 - UNIT PRICE PROPOSAL'!A13</f>
        <v>2</v>
      </c>
      <c r="B3" s="614" t="str">
        <f>'00 42 44 - UNIT PRICE PROPOSAL'!B13</f>
        <v>01 57 13</v>
      </c>
      <c r="C3" s="502" t="str">
        <f>'00 42 44 - UNIT PRICE PROPOSAL'!C13</f>
        <v>SWPPP  ≥ 1 acre &lt; 5 acre</v>
      </c>
      <c r="D3" s="39" t="str">
        <f>'00 42 44 - UNIT PRICE PROPOSAL'!D13</f>
        <v>LS</v>
      </c>
      <c r="E3" s="454">
        <f>'00 42 44 - UNIT PRICE PROPOSAL'!E13</f>
        <v>1</v>
      </c>
      <c r="F3" s="23">
        <f>'00 42 44 - UNIT PRICE PROPOSAL'!F13</f>
        <v>0</v>
      </c>
      <c r="G3" s="24">
        <f t="shared" ref="G3" si="16">E3*F3</f>
        <v>0</v>
      </c>
      <c r="H3" s="151"/>
      <c r="I3" s="157">
        <f t="shared" ref="I3" si="17">F3*H3</f>
        <v>0</v>
      </c>
      <c r="J3" s="322"/>
      <c r="K3" s="157">
        <f>J3*F3</f>
        <v>0</v>
      </c>
      <c r="L3" s="322"/>
      <c r="M3" s="157">
        <f t="shared" ref="M3" si="18">L3*F3</f>
        <v>0</v>
      </c>
      <c r="N3" s="322"/>
      <c r="O3" s="157">
        <f t="shared" ref="O3" si="19">N3*F3</f>
        <v>0</v>
      </c>
      <c r="P3" s="26"/>
      <c r="Q3" s="25">
        <f t="shared" si="4"/>
        <v>0</v>
      </c>
      <c r="R3" s="26"/>
      <c r="S3" s="25">
        <f t="shared" si="5"/>
        <v>0</v>
      </c>
      <c r="T3" s="26"/>
      <c r="U3" s="25">
        <f t="shared" si="6"/>
        <v>0</v>
      </c>
      <c r="V3" s="27"/>
      <c r="W3" s="25">
        <f t="shared" si="7"/>
        <v>0</v>
      </c>
      <c r="X3" s="27"/>
      <c r="Y3" s="25">
        <f t="shared" si="8"/>
        <v>0</v>
      </c>
      <c r="Z3" s="26"/>
      <c r="AA3" s="25">
        <f t="shared" si="9"/>
        <v>0</v>
      </c>
      <c r="AB3" s="128"/>
      <c r="AC3" s="25">
        <f t="shared" si="10"/>
        <v>0</v>
      </c>
      <c r="AD3" s="128"/>
      <c r="AE3" s="25">
        <f t="shared" si="11"/>
        <v>0</v>
      </c>
      <c r="AF3" s="128"/>
      <c r="AG3" s="25">
        <f t="shared" si="12"/>
        <v>0</v>
      </c>
      <c r="AH3" s="27"/>
      <c r="AI3" s="25">
        <f t="shared" si="13"/>
        <v>0</v>
      </c>
      <c r="AJ3" s="28">
        <f t="shared" ref="AJ3" si="20">H3+J3+L3+N3+P3+R3+T3+V3+X3+Z3+AB3+AD3+AF3+AH3</f>
        <v>0</v>
      </c>
      <c r="AK3" s="29">
        <f t="shared" ref="AK3" si="21">SUM(AJ3)*F3</f>
        <v>0</v>
      </c>
      <c r="AL3" s="12">
        <f>AJ3/E3</f>
        <v>0</v>
      </c>
      <c r="AM3" s="10"/>
      <c r="AN3" s="10"/>
      <c r="AO3" s="709"/>
    </row>
    <row r="4" spans="1:226" s="3" customFormat="1" ht="13.8" x14ac:dyDescent="0.3">
      <c r="A4" s="30">
        <f>'00 42 44 - UNIT PRICE PROPOSAL'!A14</f>
        <v>3</v>
      </c>
      <c r="B4" s="700" t="str">
        <f>'00 42 44 - UNIT PRICE PROPOSAL'!B14</f>
        <v>01 58 13</v>
      </c>
      <c r="C4" s="503" t="str">
        <f>'00 42 44 - UNIT PRICE PROPOSAL'!C14</f>
        <v>Project Signs</v>
      </c>
      <c r="D4" s="38" t="str">
        <f>'00 42 44 - UNIT PRICE PROPOSAL'!D14</f>
        <v>EA</v>
      </c>
      <c r="E4" s="455">
        <f>'00 42 44 - UNIT PRICE PROPOSAL'!E14</f>
        <v>2</v>
      </c>
      <c r="F4" s="33">
        <f>'00 42 44 - UNIT PRICE PROPOSAL'!F14</f>
        <v>0</v>
      </c>
      <c r="G4" s="342">
        <f t="shared" ref="G4" si="22">E4*F4</f>
        <v>0</v>
      </c>
      <c r="H4" s="40"/>
      <c r="I4" s="158">
        <f t="shared" ref="I4" si="23">F4*H4</f>
        <v>0</v>
      </c>
      <c r="J4" s="323"/>
      <c r="K4" s="158">
        <f t="shared" ref="K4" si="24">J4*F4</f>
        <v>0</v>
      </c>
      <c r="L4" s="323"/>
      <c r="M4" s="158">
        <f t="shared" ref="M4" si="25">L4*F4</f>
        <v>0</v>
      </c>
      <c r="N4" s="323"/>
      <c r="O4" s="158">
        <f t="shared" ref="O4" si="26">N4*F4</f>
        <v>0</v>
      </c>
      <c r="P4" s="119"/>
      <c r="Q4" s="34">
        <f t="shared" ref="Q4" si="27">P4*F4</f>
        <v>0</v>
      </c>
      <c r="R4" s="119"/>
      <c r="S4" s="34">
        <f t="shared" ref="S4" si="28">R4*F4</f>
        <v>0</v>
      </c>
      <c r="T4" s="119"/>
      <c r="U4" s="34">
        <f t="shared" ref="U4" si="29">(T4)*F4</f>
        <v>0</v>
      </c>
      <c r="V4" s="116"/>
      <c r="W4" s="34">
        <f t="shared" ref="W4" si="30">(V4)*F4</f>
        <v>0</v>
      </c>
      <c r="X4" s="116"/>
      <c r="Y4" s="34">
        <f t="shared" ref="Y4" si="31">(X4)*F4</f>
        <v>0</v>
      </c>
      <c r="Z4" s="119"/>
      <c r="AA4" s="34">
        <f t="shared" ref="AA4" si="32">Z4*F4</f>
        <v>0</v>
      </c>
      <c r="AB4" s="129"/>
      <c r="AC4" s="34">
        <f t="shared" ref="AC4" si="33">AB4*F4</f>
        <v>0</v>
      </c>
      <c r="AD4" s="129"/>
      <c r="AE4" s="34">
        <f t="shared" ref="AE4" si="34">AD4*F4</f>
        <v>0</v>
      </c>
      <c r="AF4" s="129"/>
      <c r="AG4" s="34">
        <f t="shared" ref="AG4" si="35">AF4*F4</f>
        <v>0</v>
      </c>
      <c r="AH4" s="116"/>
      <c r="AI4" s="34">
        <f t="shared" ref="AI4" si="36">AH4*F4</f>
        <v>0</v>
      </c>
      <c r="AJ4" s="35">
        <f t="shared" ref="AJ4" si="37">H4+J4+L4+N4+P4+R4+T4+V4+X4+Z4+AB4+AD4+AF4+AH4</f>
        <v>0</v>
      </c>
      <c r="AK4" s="36">
        <f t="shared" ref="AK4" si="38">SUM(AJ4)*F4</f>
        <v>0</v>
      </c>
      <c r="AL4" s="14">
        <f t="shared" ref="AL4" si="39">AJ4/E4</f>
        <v>0</v>
      </c>
      <c r="AM4" s="11"/>
      <c r="AN4" s="11"/>
      <c r="AO4" s="16"/>
    </row>
    <row r="5" spans="1:226" s="710" customFormat="1" ht="13.8" x14ac:dyDescent="0.3">
      <c r="A5" s="21">
        <f>'00 42 44 - UNIT PRICE PROPOSAL'!A15</f>
        <v>4</v>
      </c>
      <c r="B5" s="614" t="str">
        <f>'00 42 44 - UNIT PRICE PROPOSAL'!B15</f>
        <v>02 41 14</v>
      </c>
      <c r="C5" s="502" t="str">
        <f>'00 42 44 - UNIT PRICE PROPOSAL'!C15</f>
        <v>Abandon Utility Manhole</v>
      </c>
      <c r="D5" s="39" t="str">
        <f>'00 42 44 - UNIT PRICE PROPOSAL'!D15</f>
        <v>EA</v>
      </c>
      <c r="E5" s="454">
        <f>'00 42 44 - UNIT PRICE PROPOSAL'!E15</f>
        <v>7</v>
      </c>
      <c r="F5" s="23">
        <f>'00 42 44 - UNIT PRICE PROPOSAL'!F15</f>
        <v>0</v>
      </c>
      <c r="G5" s="24">
        <f t="shared" ref="G5:G31" si="40">E5*F5</f>
        <v>0</v>
      </c>
      <c r="H5" s="151"/>
      <c r="I5" s="157">
        <f t="shared" ref="I5:I31" si="41">F5*H5</f>
        <v>0</v>
      </c>
      <c r="J5" s="322"/>
      <c r="K5" s="157">
        <f t="shared" ref="K5:K31" si="42">J5*F5</f>
        <v>0</v>
      </c>
      <c r="L5" s="322"/>
      <c r="M5" s="157">
        <f t="shared" ref="M5:M31" si="43">L5*F5</f>
        <v>0</v>
      </c>
      <c r="N5" s="322"/>
      <c r="O5" s="157">
        <f t="shared" ref="O5:O31" si="44">N5*F5</f>
        <v>0</v>
      </c>
      <c r="P5" s="26"/>
      <c r="Q5" s="25">
        <f t="shared" ref="Q5:Q31" si="45">P5*F5</f>
        <v>0</v>
      </c>
      <c r="R5" s="26"/>
      <c r="S5" s="25">
        <f t="shared" ref="S5:S31" si="46">R5*F5</f>
        <v>0</v>
      </c>
      <c r="T5" s="26"/>
      <c r="U5" s="25">
        <f t="shared" ref="U5:U31" si="47">(T5)*F5</f>
        <v>0</v>
      </c>
      <c r="V5" s="27"/>
      <c r="W5" s="25">
        <f t="shared" ref="W5:W31" si="48">(V5)*F5</f>
        <v>0</v>
      </c>
      <c r="X5" s="27"/>
      <c r="Y5" s="25">
        <f t="shared" ref="Y5:Y31" si="49">(X5)*F5</f>
        <v>0</v>
      </c>
      <c r="Z5" s="26"/>
      <c r="AA5" s="25">
        <f t="shared" ref="AA5:AA31" si="50">Z5*F5</f>
        <v>0</v>
      </c>
      <c r="AB5" s="128"/>
      <c r="AC5" s="25">
        <f t="shared" ref="AC5:AC31" si="51">AB5*F5</f>
        <v>0</v>
      </c>
      <c r="AD5" s="128"/>
      <c r="AE5" s="25">
        <f t="shared" ref="AE5:AE31" si="52">AD5*F5</f>
        <v>0</v>
      </c>
      <c r="AF5" s="128"/>
      <c r="AG5" s="25">
        <f t="shared" ref="AG5:AG31" si="53">AF5*F5</f>
        <v>0</v>
      </c>
      <c r="AH5" s="27"/>
      <c r="AI5" s="25">
        <f t="shared" ref="AI5:AI31" si="54">AH5*F5</f>
        <v>0</v>
      </c>
      <c r="AJ5" s="28">
        <f t="shared" ref="AJ5:AJ31" si="55">H5+J5+L5+N5+P5+R5+T5+V5+X5+Z5+AB5+AD5+AF5+AH5</f>
        <v>0</v>
      </c>
      <c r="AK5" s="29">
        <f t="shared" ref="AK5:AK31" si="56">SUM(AJ5)*F5</f>
        <v>0</v>
      </c>
      <c r="AL5" s="12">
        <f t="shared" ref="AL5:AL31" si="57">AJ5/E5</f>
        <v>0</v>
      </c>
      <c r="AM5" s="615"/>
      <c r="AN5" s="10"/>
      <c r="AO5" s="709"/>
    </row>
    <row r="6" spans="1:226" s="3" customFormat="1" ht="13.8" x14ac:dyDescent="0.3">
      <c r="A6" s="30">
        <f>'00 42 44 - UNIT PRICE PROPOSAL'!A16</f>
        <v>5</v>
      </c>
      <c r="B6" s="700" t="str">
        <f>'00 42 44 - UNIT PRICE PROPOSAL'!B16</f>
        <v>02 41 14</v>
      </c>
      <c r="C6" s="503" t="str">
        <f>'00 42 44 - UNIT PRICE PROPOSAL'!C16</f>
        <v>Remove Utility Manhole</v>
      </c>
      <c r="D6" s="38" t="str">
        <f>'00 42 44 - UNIT PRICE PROPOSAL'!D16</f>
        <v>EA</v>
      </c>
      <c r="E6" s="455">
        <f>'00 42 44 - UNIT PRICE PROPOSAL'!E16</f>
        <v>4</v>
      </c>
      <c r="F6" s="33">
        <f>'00 42 44 - UNIT PRICE PROPOSAL'!F16</f>
        <v>0</v>
      </c>
      <c r="G6" s="342">
        <f t="shared" si="40"/>
        <v>0</v>
      </c>
      <c r="H6" s="40"/>
      <c r="I6" s="158">
        <f t="shared" si="41"/>
        <v>0</v>
      </c>
      <c r="J6" s="323"/>
      <c r="K6" s="158">
        <f t="shared" si="42"/>
        <v>0</v>
      </c>
      <c r="L6" s="323"/>
      <c r="M6" s="158">
        <f t="shared" si="43"/>
        <v>0</v>
      </c>
      <c r="N6" s="323"/>
      <c r="O6" s="158">
        <f t="shared" si="44"/>
        <v>0</v>
      </c>
      <c r="P6" s="119"/>
      <c r="Q6" s="34">
        <f t="shared" si="45"/>
        <v>0</v>
      </c>
      <c r="R6" s="119"/>
      <c r="S6" s="34">
        <f t="shared" si="46"/>
        <v>0</v>
      </c>
      <c r="T6" s="119"/>
      <c r="U6" s="34">
        <f t="shared" si="47"/>
        <v>0</v>
      </c>
      <c r="V6" s="116"/>
      <c r="W6" s="34">
        <f t="shared" si="48"/>
        <v>0</v>
      </c>
      <c r="X6" s="116"/>
      <c r="Y6" s="34">
        <f t="shared" si="49"/>
        <v>0</v>
      </c>
      <c r="Z6" s="119"/>
      <c r="AA6" s="34">
        <f t="shared" si="50"/>
        <v>0</v>
      </c>
      <c r="AB6" s="129"/>
      <c r="AC6" s="34">
        <f t="shared" si="51"/>
        <v>0</v>
      </c>
      <c r="AD6" s="129"/>
      <c r="AE6" s="34">
        <f t="shared" si="52"/>
        <v>0</v>
      </c>
      <c r="AF6" s="129"/>
      <c r="AG6" s="34">
        <f t="shared" si="53"/>
        <v>0</v>
      </c>
      <c r="AH6" s="116"/>
      <c r="AI6" s="34">
        <f t="shared" si="54"/>
        <v>0</v>
      </c>
      <c r="AJ6" s="35">
        <f t="shared" si="55"/>
        <v>0</v>
      </c>
      <c r="AK6" s="36">
        <f t="shared" si="56"/>
        <v>0</v>
      </c>
      <c r="AL6" s="14">
        <f t="shared" si="57"/>
        <v>0</v>
      </c>
      <c r="AM6" s="11"/>
      <c r="AN6" s="11"/>
      <c r="AO6" s="16"/>
    </row>
    <row r="7" spans="1:226" s="710" customFormat="1" ht="13.8" x14ac:dyDescent="0.3">
      <c r="A7" s="21">
        <f>'00 42 44 - UNIT PRICE PROPOSAL'!A17</f>
        <v>6</v>
      </c>
      <c r="B7" s="614" t="str">
        <f>'00 42 44 - UNIT PRICE PROPOSAL'!B17</f>
        <v>02 41 14</v>
      </c>
      <c r="C7" s="502" t="str">
        <f>'00 42 44 - UNIT PRICE PROPOSAL'!C17</f>
        <v>Utility Line Plugging</v>
      </c>
      <c r="D7" s="39" t="str">
        <f>'00 42 44 - UNIT PRICE PROPOSAL'!D17</f>
        <v>LS</v>
      </c>
      <c r="E7" s="454">
        <f>'00 42 44 - UNIT PRICE PROPOSAL'!E17</f>
        <v>1</v>
      </c>
      <c r="F7" s="23">
        <f>'00 42 44 - UNIT PRICE PROPOSAL'!F17</f>
        <v>0</v>
      </c>
      <c r="G7" s="24">
        <f t="shared" si="40"/>
        <v>0</v>
      </c>
      <c r="H7" s="151"/>
      <c r="I7" s="157">
        <f t="shared" si="41"/>
        <v>0</v>
      </c>
      <c r="J7" s="322"/>
      <c r="K7" s="157">
        <f t="shared" si="42"/>
        <v>0</v>
      </c>
      <c r="L7" s="322"/>
      <c r="M7" s="157">
        <f t="shared" si="43"/>
        <v>0</v>
      </c>
      <c r="N7" s="322"/>
      <c r="O7" s="157">
        <f t="shared" si="44"/>
        <v>0</v>
      </c>
      <c r="P7" s="26"/>
      <c r="Q7" s="25">
        <f t="shared" si="45"/>
        <v>0</v>
      </c>
      <c r="R7" s="26"/>
      <c r="S7" s="25">
        <f t="shared" si="46"/>
        <v>0</v>
      </c>
      <c r="T7" s="26"/>
      <c r="U7" s="25">
        <f t="shared" si="47"/>
        <v>0</v>
      </c>
      <c r="V7" s="27"/>
      <c r="W7" s="25">
        <f t="shared" si="48"/>
        <v>0</v>
      </c>
      <c r="X7" s="27"/>
      <c r="Y7" s="25">
        <f t="shared" si="49"/>
        <v>0</v>
      </c>
      <c r="Z7" s="26"/>
      <c r="AA7" s="25">
        <f t="shared" si="50"/>
        <v>0</v>
      </c>
      <c r="AB7" s="128"/>
      <c r="AC7" s="25">
        <f t="shared" si="51"/>
        <v>0</v>
      </c>
      <c r="AD7" s="128"/>
      <c r="AE7" s="25">
        <f t="shared" si="52"/>
        <v>0</v>
      </c>
      <c r="AF7" s="128"/>
      <c r="AG7" s="25">
        <f t="shared" si="53"/>
        <v>0</v>
      </c>
      <c r="AH7" s="27"/>
      <c r="AI7" s="25">
        <f t="shared" si="54"/>
        <v>0</v>
      </c>
      <c r="AJ7" s="28">
        <f t="shared" si="55"/>
        <v>0</v>
      </c>
      <c r="AK7" s="29">
        <f t="shared" si="56"/>
        <v>0</v>
      </c>
      <c r="AL7" s="12">
        <f t="shared" si="57"/>
        <v>0</v>
      </c>
      <c r="AM7" s="615"/>
      <c r="AN7" s="10"/>
      <c r="AO7" s="709"/>
    </row>
    <row r="8" spans="1:226" s="3" customFormat="1" ht="13.8" x14ac:dyDescent="0.3">
      <c r="A8" s="30">
        <f>'00 42 44 - UNIT PRICE PROPOSAL'!A18</f>
        <v>7</v>
      </c>
      <c r="B8" s="700" t="str">
        <f>'00 42 44 - UNIT PRICE PROPOSAL'!B18</f>
        <v>02 41 14</v>
      </c>
      <c r="C8" s="503" t="str">
        <f>'00 42 44 - UNIT PRICE PROPOSAL'!C18</f>
        <v>Remove Water Valve</v>
      </c>
      <c r="D8" s="38" t="str">
        <f>'00 42 44 - UNIT PRICE PROPOSAL'!D18</f>
        <v>EA</v>
      </c>
      <c r="E8" s="455">
        <f>'00 42 44 - UNIT PRICE PROPOSAL'!E18</f>
        <v>1</v>
      </c>
      <c r="F8" s="33">
        <f>'00 42 44 - UNIT PRICE PROPOSAL'!F18</f>
        <v>0</v>
      </c>
      <c r="G8" s="342">
        <f t="shared" si="40"/>
        <v>0</v>
      </c>
      <c r="H8" s="40"/>
      <c r="I8" s="158">
        <f t="shared" si="41"/>
        <v>0</v>
      </c>
      <c r="J8" s="323"/>
      <c r="K8" s="158">
        <f t="shared" si="42"/>
        <v>0</v>
      </c>
      <c r="L8" s="323"/>
      <c r="M8" s="158">
        <f t="shared" si="43"/>
        <v>0</v>
      </c>
      <c r="N8" s="323"/>
      <c r="O8" s="158">
        <f t="shared" si="44"/>
        <v>0</v>
      </c>
      <c r="P8" s="119"/>
      <c r="Q8" s="34">
        <f t="shared" si="45"/>
        <v>0</v>
      </c>
      <c r="R8" s="119"/>
      <c r="S8" s="34">
        <f t="shared" si="46"/>
        <v>0</v>
      </c>
      <c r="T8" s="119"/>
      <c r="U8" s="34">
        <f t="shared" si="47"/>
        <v>0</v>
      </c>
      <c r="V8" s="116"/>
      <c r="W8" s="34">
        <f t="shared" si="48"/>
        <v>0</v>
      </c>
      <c r="X8" s="116"/>
      <c r="Y8" s="34">
        <f t="shared" si="49"/>
        <v>0</v>
      </c>
      <c r="Z8" s="119"/>
      <c r="AA8" s="34">
        <f t="shared" si="50"/>
        <v>0</v>
      </c>
      <c r="AB8" s="129"/>
      <c r="AC8" s="34">
        <f t="shared" si="51"/>
        <v>0</v>
      </c>
      <c r="AD8" s="129"/>
      <c r="AE8" s="34">
        <f t="shared" si="52"/>
        <v>0</v>
      </c>
      <c r="AF8" s="129"/>
      <c r="AG8" s="34">
        <f t="shared" si="53"/>
        <v>0</v>
      </c>
      <c r="AH8" s="116"/>
      <c r="AI8" s="34">
        <f t="shared" si="54"/>
        <v>0</v>
      </c>
      <c r="AJ8" s="35">
        <f t="shared" si="55"/>
        <v>0</v>
      </c>
      <c r="AK8" s="36">
        <f t="shared" si="56"/>
        <v>0</v>
      </c>
      <c r="AL8" s="14">
        <f t="shared" si="57"/>
        <v>0</v>
      </c>
      <c r="AM8" s="11"/>
      <c r="AN8" s="11"/>
      <c r="AO8" s="16"/>
    </row>
    <row r="9" spans="1:226" s="710" customFormat="1" ht="13.8" x14ac:dyDescent="0.3">
      <c r="A9" s="21">
        <f>'00 42 44 - UNIT PRICE PROPOSAL'!A19</f>
        <v>8</v>
      </c>
      <c r="B9" s="614" t="str">
        <f>'00 42 44 - UNIT PRICE PROPOSAL'!B19</f>
        <v>02 41 14</v>
      </c>
      <c r="C9" s="502" t="str">
        <f>'00 42 44 - UNIT PRICE PROPOSAL'!C19</f>
        <v>Abandon Water Valve</v>
      </c>
      <c r="D9" s="39" t="str">
        <f>'00 42 44 - UNIT PRICE PROPOSAL'!D19</f>
        <v>EA</v>
      </c>
      <c r="E9" s="454">
        <f>'00 42 44 - UNIT PRICE PROPOSAL'!E19</f>
        <v>31</v>
      </c>
      <c r="F9" s="23">
        <f>'00 42 44 - UNIT PRICE PROPOSAL'!F19</f>
        <v>0</v>
      </c>
      <c r="G9" s="24">
        <f t="shared" si="40"/>
        <v>0</v>
      </c>
      <c r="H9" s="151"/>
      <c r="I9" s="157">
        <f t="shared" si="41"/>
        <v>0</v>
      </c>
      <c r="J9" s="322"/>
      <c r="K9" s="157">
        <f t="shared" si="42"/>
        <v>0</v>
      </c>
      <c r="L9" s="322"/>
      <c r="M9" s="157">
        <f t="shared" si="43"/>
        <v>0</v>
      </c>
      <c r="N9" s="322"/>
      <c r="O9" s="157">
        <f t="shared" si="44"/>
        <v>0</v>
      </c>
      <c r="P9" s="26"/>
      <c r="Q9" s="25">
        <f t="shared" si="45"/>
        <v>0</v>
      </c>
      <c r="R9" s="26"/>
      <c r="S9" s="25">
        <f t="shared" si="46"/>
        <v>0</v>
      </c>
      <c r="T9" s="26"/>
      <c r="U9" s="25">
        <f t="shared" si="47"/>
        <v>0</v>
      </c>
      <c r="V9" s="27"/>
      <c r="W9" s="25">
        <f t="shared" si="48"/>
        <v>0</v>
      </c>
      <c r="X9" s="27"/>
      <c r="Y9" s="25">
        <f t="shared" si="49"/>
        <v>0</v>
      </c>
      <c r="Z9" s="26"/>
      <c r="AA9" s="25">
        <f t="shared" si="50"/>
        <v>0</v>
      </c>
      <c r="AB9" s="128"/>
      <c r="AC9" s="25">
        <f t="shared" si="51"/>
        <v>0</v>
      </c>
      <c r="AD9" s="128"/>
      <c r="AE9" s="25">
        <f t="shared" si="52"/>
        <v>0</v>
      </c>
      <c r="AF9" s="128"/>
      <c r="AG9" s="25">
        <f t="shared" si="53"/>
        <v>0</v>
      </c>
      <c r="AH9" s="27"/>
      <c r="AI9" s="25">
        <f t="shared" si="54"/>
        <v>0</v>
      </c>
      <c r="AJ9" s="28">
        <f t="shared" si="55"/>
        <v>0</v>
      </c>
      <c r="AK9" s="29">
        <f t="shared" si="56"/>
        <v>0</v>
      </c>
      <c r="AL9" s="12">
        <f t="shared" si="57"/>
        <v>0</v>
      </c>
      <c r="AM9" s="615"/>
      <c r="AN9" s="10"/>
      <c r="AO9" s="709"/>
    </row>
    <row r="10" spans="1:226" s="3" customFormat="1" ht="13.8" x14ac:dyDescent="0.3">
      <c r="A10" s="30">
        <f>'00 42 44 - UNIT PRICE PROPOSAL'!A20</f>
        <v>9</v>
      </c>
      <c r="B10" s="700" t="str">
        <f>'00 42 44 - UNIT PRICE PROPOSAL'!B20</f>
        <v>02 41 14</v>
      </c>
      <c r="C10" s="503" t="str">
        <f>'00 42 44 - UNIT PRICE PROPOSAL'!C20</f>
        <v>Remove Fire Hydrant</v>
      </c>
      <c r="D10" s="38" t="str">
        <f>'00 42 44 - UNIT PRICE PROPOSAL'!D20</f>
        <v>EA</v>
      </c>
      <c r="E10" s="455">
        <f>'00 42 44 - UNIT PRICE PROPOSAL'!E20</f>
        <v>15</v>
      </c>
      <c r="F10" s="33">
        <f>'00 42 44 - UNIT PRICE PROPOSAL'!F20</f>
        <v>0</v>
      </c>
      <c r="G10" s="342">
        <f t="shared" si="40"/>
        <v>0</v>
      </c>
      <c r="H10" s="40"/>
      <c r="I10" s="158">
        <f t="shared" si="41"/>
        <v>0</v>
      </c>
      <c r="J10" s="323"/>
      <c r="K10" s="158">
        <f t="shared" si="42"/>
        <v>0</v>
      </c>
      <c r="L10" s="323"/>
      <c r="M10" s="158">
        <f t="shared" si="43"/>
        <v>0</v>
      </c>
      <c r="N10" s="323"/>
      <c r="O10" s="158">
        <f t="shared" si="44"/>
        <v>0</v>
      </c>
      <c r="P10" s="119"/>
      <c r="Q10" s="34">
        <f t="shared" si="45"/>
        <v>0</v>
      </c>
      <c r="R10" s="119"/>
      <c r="S10" s="34">
        <f t="shared" si="46"/>
        <v>0</v>
      </c>
      <c r="T10" s="119"/>
      <c r="U10" s="34">
        <f t="shared" si="47"/>
        <v>0</v>
      </c>
      <c r="V10" s="116"/>
      <c r="W10" s="34">
        <f t="shared" si="48"/>
        <v>0</v>
      </c>
      <c r="X10" s="116"/>
      <c r="Y10" s="34">
        <f t="shared" si="49"/>
        <v>0</v>
      </c>
      <c r="Z10" s="119"/>
      <c r="AA10" s="34">
        <f t="shared" si="50"/>
        <v>0</v>
      </c>
      <c r="AB10" s="129"/>
      <c r="AC10" s="34">
        <f t="shared" si="51"/>
        <v>0</v>
      </c>
      <c r="AD10" s="129"/>
      <c r="AE10" s="34">
        <f t="shared" si="52"/>
        <v>0</v>
      </c>
      <c r="AF10" s="129"/>
      <c r="AG10" s="34">
        <f t="shared" si="53"/>
        <v>0</v>
      </c>
      <c r="AH10" s="116"/>
      <c r="AI10" s="34">
        <f t="shared" si="54"/>
        <v>0</v>
      </c>
      <c r="AJ10" s="35">
        <f t="shared" si="55"/>
        <v>0</v>
      </c>
      <c r="AK10" s="36">
        <f t="shared" si="56"/>
        <v>0</v>
      </c>
      <c r="AL10" s="14">
        <f t="shared" si="57"/>
        <v>0</v>
      </c>
      <c r="AM10" s="11"/>
      <c r="AN10" s="11"/>
      <c r="AO10" s="16"/>
    </row>
    <row r="11" spans="1:226" s="710" customFormat="1" ht="13.8" x14ac:dyDescent="0.3">
      <c r="A11" s="21">
        <f>'00 42 44 - UNIT PRICE PROPOSAL'!A21</f>
        <v>10</v>
      </c>
      <c r="B11" s="614" t="str">
        <f>'00 42 44 - UNIT PRICE PROPOSAL'!B21</f>
        <v>02 41 15</v>
      </c>
      <c r="C11" s="502" t="str">
        <f>'00 42 44 - UNIT PRICE PROPOSAL'!C21</f>
        <v>Remove Cleanout</v>
      </c>
      <c r="D11" s="39" t="str">
        <f>'00 42 44 - UNIT PRICE PROPOSAL'!D21</f>
        <v>EA</v>
      </c>
      <c r="E11" s="454">
        <f>'00 42 44 - UNIT PRICE PROPOSAL'!E21</f>
        <v>2</v>
      </c>
      <c r="F11" s="23">
        <f>'00 42 44 - UNIT PRICE PROPOSAL'!F21</f>
        <v>0</v>
      </c>
      <c r="G11" s="24">
        <f t="shared" si="40"/>
        <v>0</v>
      </c>
      <c r="H11" s="151"/>
      <c r="I11" s="157">
        <f t="shared" si="41"/>
        <v>0</v>
      </c>
      <c r="J11" s="322"/>
      <c r="K11" s="157">
        <f t="shared" si="42"/>
        <v>0</v>
      </c>
      <c r="L11" s="322"/>
      <c r="M11" s="157">
        <f t="shared" si="43"/>
        <v>0</v>
      </c>
      <c r="N11" s="322"/>
      <c r="O11" s="157">
        <f t="shared" si="44"/>
        <v>0</v>
      </c>
      <c r="P11" s="26"/>
      <c r="Q11" s="25">
        <f t="shared" si="45"/>
        <v>0</v>
      </c>
      <c r="R11" s="26"/>
      <c r="S11" s="25">
        <f t="shared" si="46"/>
        <v>0</v>
      </c>
      <c r="T11" s="26"/>
      <c r="U11" s="25">
        <f t="shared" si="47"/>
        <v>0</v>
      </c>
      <c r="V11" s="27"/>
      <c r="W11" s="25">
        <f t="shared" si="48"/>
        <v>0</v>
      </c>
      <c r="X11" s="27"/>
      <c r="Y11" s="25">
        <f t="shared" si="49"/>
        <v>0</v>
      </c>
      <c r="Z11" s="26"/>
      <c r="AA11" s="25">
        <f t="shared" si="50"/>
        <v>0</v>
      </c>
      <c r="AB11" s="128"/>
      <c r="AC11" s="25">
        <f t="shared" si="51"/>
        <v>0</v>
      </c>
      <c r="AD11" s="128"/>
      <c r="AE11" s="25">
        <f t="shared" si="52"/>
        <v>0</v>
      </c>
      <c r="AF11" s="128"/>
      <c r="AG11" s="25">
        <f t="shared" si="53"/>
        <v>0</v>
      </c>
      <c r="AH11" s="27"/>
      <c r="AI11" s="25">
        <f t="shared" si="54"/>
        <v>0</v>
      </c>
      <c r="AJ11" s="28">
        <f t="shared" si="55"/>
        <v>0</v>
      </c>
      <c r="AK11" s="29">
        <f t="shared" si="56"/>
        <v>0</v>
      </c>
      <c r="AL11" s="12">
        <f t="shared" si="57"/>
        <v>0</v>
      </c>
      <c r="AM11" s="615"/>
      <c r="AN11" s="10"/>
      <c r="AO11" s="709"/>
    </row>
    <row r="12" spans="1:226" s="3" customFormat="1" ht="13.8" x14ac:dyDescent="0.3">
      <c r="A12" s="30">
        <f>'00 42 44 - UNIT PRICE PROPOSAL'!A22</f>
        <v>11</v>
      </c>
      <c r="B12" s="700" t="str">
        <f>'00 42 44 - UNIT PRICE PROPOSAL'!B22</f>
        <v>02 41 15</v>
      </c>
      <c r="C12" s="503" t="str">
        <f>'00 42 44 - UNIT PRICE PROPOSAL'!C22</f>
        <v>Remove Concrete Curb and Gutter</v>
      </c>
      <c r="D12" s="38" t="str">
        <f>'00 42 44 - UNIT PRICE PROPOSAL'!D22</f>
        <v>LF</v>
      </c>
      <c r="E12" s="455">
        <f>'00 42 44 - UNIT PRICE PROPOSAL'!E22</f>
        <v>3495</v>
      </c>
      <c r="F12" s="33">
        <f>'00 42 44 - UNIT PRICE PROPOSAL'!F22</f>
        <v>0</v>
      </c>
      <c r="G12" s="342">
        <f t="shared" si="40"/>
        <v>0</v>
      </c>
      <c r="H12" s="40"/>
      <c r="I12" s="158">
        <f t="shared" si="41"/>
        <v>0</v>
      </c>
      <c r="J12" s="323"/>
      <c r="K12" s="158">
        <f t="shared" si="42"/>
        <v>0</v>
      </c>
      <c r="L12" s="323"/>
      <c r="M12" s="158">
        <f t="shared" si="43"/>
        <v>0</v>
      </c>
      <c r="N12" s="323"/>
      <c r="O12" s="158">
        <f t="shared" si="44"/>
        <v>0</v>
      </c>
      <c r="P12" s="119"/>
      <c r="Q12" s="34">
        <f t="shared" si="45"/>
        <v>0</v>
      </c>
      <c r="R12" s="119"/>
      <c r="S12" s="34">
        <f t="shared" si="46"/>
        <v>0</v>
      </c>
      <c r="T12" s="119"/>
      <c r="U12" s="34">
        <f t="shared" si="47"/>
        <v>0</v>
      </c>
      <c r="V12" s="116"/>
      <c r="W12" s="34">
        <f t="shared" si="48"/>
        <v>0</v>
      </c>
      <c r="X12" s="116"/>
      <c r="Y12" s="34">
        <f t="shared" si="49"/>
        <v>0</v>
      </c>
      <c r="Z12" s="119"/>
      <c r="AA12" s="34">
        <f t="shared" si="50"/>
        <v>0</v>
      </c>
      <c r="AB12" s="129"/>
      <c r="AC12" s="34">
        <f t="shared" si="51"/>
        <v>0</v>
      </c>
      <c r="AD12" s="129"/>
      <c r="AE12" s="34">
        <f t="shared" si="52"/>
        <v>0</v>
      </c>
      <c r="AF12" s="129"/>
      <c r="AG12" s="34">
        <f t="shared" si="53"/>
        <v>0</v>
      </c>
      <c r="AH12" s="116"/>
      <c r="AI12" s="34">
        <f t="shared" si="54"/>
        <v>0</v>
      </c>
      <c r="AJ12" s="35">
        <f t="shared" si="55"/>
        <v>0</v>
      </c>
      <c r="AK12" s="36">
        <f t="shared" si="56"/>
        <v>0</v>
      </c>
      <c r="AL12" s="14">
        <f t="shared" si="57"/>
        <v>0</v>
      </c>
      <c r="AM12" s="11"/>
      <c r="AN12" s="11"/>
      <c r="AO12" s="16"/>
    </row>
    <row r="13" spans="1:226" s="710" customFormat="1" ht="13.8" x14ac:dyDescent="0.3">
      <c r="A13" s="21">
        <f>'00 42 44 - UNIT PRICE PROPOSAL'!A23</f>
        <v>12</v>
      </c>
      <c r="B13" s="614" t="str">
        <f>'00 42 44 - UNIT PRICE PROPOSAL'!B23</f>
        <v>02 41 15</v>
      </c>
      <c r="C13" s="502" t="str">
        <f>'00 42 44 - UNIT PRICE PROPOSAL'!C23</f>
        <v>Remove Concrete Valley Gutter</v>
      </c>
      <c r="D13" s="39" t="str">
        <f>'00 42 44 - UNIT PRICE PROPOSAL'!D23</f>
        <v>SY</v>
      </c>
      <c r="E13" s="454">
        <f>'00 42 44 - UNIT PRICE PROPOSAL'!E23</f>
        <v>118</v>
      </c>
      <c r="F13" s="23">
        <f>'00 42 44 - UNIT PRICE PROPOSAL'!F23</f>
        <v>0</v>
      </c>
      <c r="G13" s="24">
        <f t="shared" si="40"/>
        <v>0</v>
      </c>
      <c r="H13" s="151"/>
      <c r="I13" s="157">
        <f t="shared" si="41"/>
        <v>0</v>
      </c>
      <c r="J13" s="322"/>
      <c r="K13" s="157">
        <f t="shared" si="42"/>
        <v>0</v>
      </c>
      <c r="L13" s="322"/>
      <c r="M13" s="157">
        <f t="shared" si="43"/>
        <v>0</v>
      </c>
      <c r="N13" s="322"/>
      <c r="O13" s="157">
        <f t="shared" si="44"/>
        <v>0</v>
      </c>
      <c r="P13" s="26"/>
      <c r="Q13" s="25">
        <f t="shared" si="45"/>
        <v>0</v>
      </c>
      <c r="R13" s="26"/>
      <c r="S13" s="25">
        <f t="shared" si="46"/>
        <v>0</v>
      </c>
      <c r="T13" s="26"/>
      <c r="U13" s="25">
        <f t="shared" si="47"/>
        <v>0</v>
      </c>
      <c r="V13" s="27"/>
      <c r="W13" s="25">
        <f t="shared" si="48"/>
        <v>0</v>
      </c>
      <c r="X13" s="27"/>
      <c r="Y13" s="25">
        <f t="shared" si="49"/>
        <v>0</v>
      </c>
      <c r="Z13" s="26"/>
      <c r="AA13" s="25">
        <f t="shared" si="50"/>
        <v>0</v>
      </c>
      <c r="AB13" s="128"/>
      <c r="AC13" s="25">
        <f t="shared" si="51"/>
        <v>0</v>
      </c>
      <c r="AD13" s="128"/>
      <c r="AE13" s="25">
        <f t="shared" si="52"/>
        <v>0</v>
      </c>
      <c r="AF13" s="128"/>
      <c r="AG13" s="25">
        <f t="shared" si="53"/>
        <v>0</v>
      </c>
      <c r="AH13" s="27"/>
      <c r="AI13" s="25">
        <f t="shared" si="54"/>
        <v>0</v>
      </c>
      <c r="AJ13" s="28">
        <f t="shared" si="55"/>
        <v>0</v>
      </c>
      <c r="AK13" s="29">
        <f t="shared" si="56"/>
        <v>0</v>
      </c>
      <c r="AL13" s="12">
        <f t="shared" si="57"/>
        <v>0</v>
      </c>
      <c r="AM13" s="615"/>
      <c r="AN13" s="10"/>
      <c r="AO13" s="709"/>
    </row>
    <row r="14" spans="1:226" s="3" customFormat="1" ht="13.8" x14ac:dyDescent="0.3">
      <c r="A14" s="30">
        <f>'00 42 44 - UNIT PRICE PROPOSAL'!A24</f>
        <v>13</v>
      </c>
      <c r="B14" s="700" t="str">
        <f>'00 42 44 - UNIT PRICE PROPOSAL'!B24</f>
        <v>02 41 15</v>
      </c>
      <c r="C14" s="503" t="str">
        <f>'00 42 44 - UNIT PRICE PROPOSAL'!C24</f>
        <v>Remove Sidewalk</v>
      </c>
      <c r="D14" s="38" t="str">
        <f>'00 42 44 - UNIT PRICE PROPOSAL'!D24</f>
        <v>SF</v>
      </c>
      <c r="E14" s="455">
        <f>'00 42 44 - UNIT PRICE PROPOSAL'!E24</f>
        <v>1527</v>
      </c>
      <c r="F14" s="33">
        <f>'00 42 44 - UNIT PRICE PROPOSAL'!F24</f>
        <v>0</v>
      </c>
      <c r="G14" s="342">
        <f t="shared" si="40"/>
        <v>0</v>
      </c>
      <c r="H14" s="40"/>
      <c r="I14" s="158">
        <f t="shared" si="41"/>
        <v>0</v>
      </c>
      <c r="J14" s="323"/>
      <c r="K14" s="158">
        <f t="shared" si="42"/>
        <v>0</v>
      </c>
      <c r="L14" s="323"/>
      <c r="M14" s="158">
        <f t="shared" si="43"/>
        <v>0</v>
      </c>
      <c r="N14" s="323"/>
      <c r="O14" s="158">
        <f t="shared" si="44"/>
        <v>0</v>
      </c>
      <c r="P14" s="119"/>
      <c r="Q14" s="34">
        <f t="shared" si="45"/>
        <v>0</v>
      </c>
      <c r="R14" s="119"/>
      <c r="S14" s="34">
        <f t="shared" si="46"/>
        <v>0</v>
      </c>
      <c r="T14" s="119"/>
      <c r="U14" s="34">
        <f t="shared" si="47"/>
        <v>0</v>
      </c>
      <c r="V14" s="116"/>
      <c r="W14" s="34">
        <f t="shared" si="48"/>
        <v>0</v>
      </c>
      <c r="X14" s="116"/>
      <c r="Y14" s="34">
        <f t="shared" si="49"/>
        <v>0</v>
      </c>
      <c r="Z14" s="119"/>
      <c r="AA14" s="34">
        <f t="shared" si="50"/>
        <v>0</v>
      </c>
      <c r="AB14" s="129"/>
      <c r="AC14" s="34">
        <f t="shared" si="51"/>
        <v>0</v>
      </c>
      <c r="AD14" s="129"/>
      <c r="AE14" s="34">
        <f t="shared" si="52"/>
        <v>0</v>
      </c>
      <c r="AF14" s="129"/>
      <c r="AG14" s="34">
        <f t="shared" si="53"/>
        <v>0</v>
      </c>
      <c r="AH14" s="116"/>
      <c r="AI14" s="34">
        <f t="shared" si="54"/>
        <v>0</v>
      </c>
      <c r="AJ14" s="35">
        <f t="shared" si="55"/>
        <v>0</v>
      </c>
      <c r="AK14" s="36">
        <f t="shared" si="56"/>
        <v>0</v>
      </c>
      <c r="AL14" s="14">
        <f t="shared" si="57"/>
        <v>0</v>
      </c>
      <c r="AM14" s="11"/>
      <c r="AN14" s="11"/>
      <c r="AO14" s="16"/>
    </row>
    <row r="15" spans="1:226" s="710" customFormat="1" ht="13.8" x14ac:dyDescent="0.3">
      <c r="A15" s="21">
        <f>'00 42 44 - UNIT PRICE PROPOSAL'!A25</f>
        <v>14</v>
      </c>
      <c r="B15" s="614" t="str">
        <f>'00 42 44 - UNIT PRICE PROPOSAL'!B25</f>
        <v>02 41 15</v>
      </c>
      <c r="C15" s="502" t="str">
        <f>'00 42 44 - UNIT PRICE PROPOSAL'!C25</f>
        <v>Remove Curb Ramp</v>
      </c>
      <c r="D15" s="39" t="str">
        <f>'00 42 44 - UNIT PRICE PROPOSAL'!D25</f>
        <v>EA</v>
      </c>
      <c r="E15" s="454">
        <f>'00 42 44 - UNIT PRICE PROPOSAL'!E25</f>
        <v>5</v>
      </c>
      <c r="F15" s="23">
        <f>'00 42 44 - UNIT PRICE PROPOSAL'!F25</f>
        <v>0</v>
      </c>
      <c r="G15" s="24">
        <f t="shared" si="40"/>
        <v>0</v>
      </c>
      <c r="H15" s="151"/>
      <c r="I15" s="157">
        <f t="shared" si="41"/>
        <v>0</v>
      </c>
      <c r="J15" s="322"/>
      <c r="K15" s="157">
        <f t="shared" si="42"/>
        <v>0</v>
      </c>
      <c r="L15" s="322"/>
      <c r="M15" s="157">
        <f t="shared" si="43"/>
        <v>0</v>
      </c>
      <c r="N15" s="322"/>
      <c r="O15" s="157">
        <f t="shared" si="44"/>
        <v>0</v>
      </c>
      <c r="P15" s="26"/>
      <c r="Q15" s="25">
        <f t="shared" si="45"/>
        <v>0</v>
      </c>
      <c r="R15" s="26"/>
      <c r="S15" s="25">
        <f t="shared" si="46"/>
        <v>0</v>
      </c>
      <c r="T15" s="26"/>
      <c r="U15" s="25">
        <f t="shared" si="47"/>
        <v>0</v>
      </c>
      <c r="V15" s="27"/>
      <c r="W15" s="25">
        <f t="shared" si="48"/>
        <v>0</v>
      </c>
      <c r="X15" s="27"/>
      <c r="Y15" s="25">
        <f t="shared" si="49"/>
        <v>0</v>
      </c>
      <c r="Z15" s="26"/>
      <c r="AA15" s="25">
        <f t="shared" si="50"/>
        <v>0</v>
      </c>
      <c r="AB15" s="128"/>
      <c r="AC15" s="25">
        <f t="shared" si="51"/>
        <v>0</v>
      </c>
      <c r="AD15" s="128"/>
      <c r="AE15" s="25">
        <f t="shared" si="52"/>
        <v>0</v>
      </c>
      <c r="AF15" s="128"/>
      <c r="AG15" s="25">
        <f t="shared" si="53"/>
        <v>0</v>
      </c>
      <c r="AH15" s="27"/>
      <c r="AI15" s="25">
        <f t="shared" si="54"/>
        <v>0</v>
      </c>
      <c r="AJ15" s="28">
        <f t="shared" si="55"/>
        <v>0</v>
      </c>
      <c r="AK15" s="29">
        <f t="shared" si="56"/>
        <v>0</v>
      </c>
      <c r="AL15" s="12">
        <f t="shared" si="57"/>
        <v>0</v>
      </c>
      <c r="AM15" s="615"/>
      <c r="AN15" s="10"/>
      <c r="AO15" s="709"/>
    </row>
    <row r="16" spans="1:226" s="3" customFormat="1" ht="13.8" x14ac:dyDescent="0.3">
      <c r="A16" s="30">
        <f>'00 42 44 - UNIT PRICE PROPOSAL'!A26</f>
        <v>15</v>
      </c>
      <c r="B16" s="700" t="str">
        <f>'00 42 44 - UNIT PRICE PROPOSAL'!B26</f>
        <v>02 41 15</v>
      </c>
      <c r="C16" s="503" t="str">
        <f>'00 42 44 - UNIT PRICE PROPOSAL'!C26</f>
        <v>Remove Asphalt Pavement</v>
      </c>
      <c r="D16" s="38" t="str">
        <f>'00 42 44 - UNIT PRICE PROPOSAL'!D26</f>
        <v>SY</v>
      </c>
      <c r="E16" s="455">
        <f>'00 42 44 - UNIT PRICE PROPOSAL'!E26</f>
        <v>45055</v>
      </c>
      <c r="F16" s="33">
        <f>'00 42 44 - UNIT PRICE PROPOSAL'!F26</f>
        <v>0</v>
      </c>
      <c r="G16" s="342">
        <f t="shared" si="40"/>
        <v>0</v>
      </c>
      <c r="H16" s="40"/>
      <c r="I16" s="158">
        <f t="shared" si="41"/>
        <v>0</v>
      </c>
      <c r="J16" s="323"/>
      <c r="K16" s="158">
        <f t="shared" si="42"/>
        <v>0</v>
      </c>
      <c r="L16" s="323"/>
      <c r="M16" s="158">
        <f t="shared" si="43"/>
        <v>0</v>
      </c>
      <c r="N16" s="323"/>
      <c r="O16" s="158">
        <f t="shared" si="44"/>
        <v>0</v>
      </c>
      <c r="P16" s="119"/>
      <c r="Q16" s="34">
        <f t="shared" si="45"/>
        <v>0</v>
      </c>
      <c r="R16" s="119"/>
      <c r="S16" s="34">
        <f t="shared" si="46"/>
        <v>0</v>
      </c>
      <c r="T16" s="119"/>
      <c r="U16" s="34">
        <f t="shared" si="47"/>
        <v>0</v>
      </c>
      <c r="V16" s="116"/>
      <c r="W16" s="34">
        <f t="shared" si="48"/>
        <v>0</v>
      </c>
      <c r="X16" s="116"/>
      <c r="Y16" s="34">
        <f t="shared" si="49"/>
        <v>0</v>
      </c>
      <c r="Z16" s="119"/>
      <c r="AA16" s="34">
        <f t="shared" si="50"/>
        <v>0</v>
      </c>
      <c r="AB16" s="129"/>
      <c r="AC16" s="34">
        <f t="shared" si="51"/>
        <v>0</v>
      </c>
      <c r="AD16" s="129"/>
      <c r="AE16" s="34">
        <f t="shared" si="52"/>
        <v>0</v>
      </c>
      <c r="AF16" s="129"/>
      <c r="AG16" s="34">
        <f t="shared" si="53"/>
        <v>0</v>
      </c>
      <c r="AH16" s="116"/>
      <c r="AI16" s="34">
        <f t="shared" si="54"/>
        <v>0</v>
      </c>
      <c r="AJ16" s="35">
        <f t="shared" si="55"/>
        <v>0</v>
      </c>
      <c r="AK16" s="36">
        <f t="shared" si="56"/>
        <v>0</v>
      </c>
      <c r="AL16" s="14">
        <f t="shared" si="57"/>
        <v>0</v>
      </c>
      <c r="AM16" s="11"/>
      <c r="AN16" s="11"/>
      <c r="AO16" s="16"/>
    </row>
    <row r="17" spans="1:41" s="710" customFormat="1" ht="13.8" x14ac:dyDescent="0.3">
      <c r="A17" s="21">
        <f>'00 42 44 - UNIT PRICE PROPOSAL'!A27</f>
        <v>16</v>
      </c>
      <c r="B17" s="614" t="str">
        <f>'00 42 44 - UNIT PRICE PROPOSAL'!B27</f>
        <v>02 41 15</v>
      </c>
      <c r="C17" s="502" t="str">
        <f>'00 42 44 - UNIT PRICE PROPOSAL'!C27</f>
        <v>Remove Driveway</v>
      </c>
      <c r="D17" s="39" t="str">
        <f>'00 42 44 - UNIT PRICE PROPOSAL'!D27</f>
        <v>SF</v>
      </c>
      <c r="E17" s="454">
        <f>'00 42 44 - UNIT PRICE PROPOSAL'!E27</f>
        <v>4869</v>
      </c>
      <c r="F17" s="23">
        <f>'00 42 44 - UNIT PRICE PROPOSAL'!F27</f>
        <v>0</v>
      </c>
      <c r="G17" s="24">
        <f t="shared" si="40"/>
        <v>0</v>
      </c>
      <c r="H17" s="151"/>
      <c r="I17" s="157">
        <f t="shared" si="41"/>
        <v>0</v>
      </c>
      <c r="J17" s="322"/>
      <c r="K17" s="157">
        <f t="shared" si="42"/>
        <v>0</v>
      </c>
      <c r="L17" s="322"/>
      <c r="M17" s="157">
        <f t="shared" si="43"/>
        <v>0</v>
      </c>
      <c r="N17" s="322"/>
      <c r="O17" s="157">
        <f t="shared" si="44"/>
        <v>0</v>
      </c>
      <c r="P17" s="26"/>
      <c r="Q17" s="25">
        <f t="shared" si="45"/>
        <v>0</v>
      </c>
      <c r="R17" s="26"/>
      <c r="S17" s="25">
        <f t="shared" si="46"/>
        <v>0</v>
      </c>
      <c r="T17" s="26"/>
      <c r="U17" s="25">
        <f t="shared" si="47"/>
        <v>0</v>
      </c>
      <c r="V17" s="27"/>
      <c r="W17" s="25">
        <f t="shared" si="48"/>
        <v>0</v>
      </c>
      <c r="X17" s="27"/>
      <c r="Y17" s="25">
        <f t="shared" si="49"/>
        <v>0</v>
      </c>
      <c r="Z17" s="26"/>
      <c r="AA17" s="25">
        <f t="shared" si="50"/>
        <v>0</v>
      </c>
      <c r="AB17" s="128"/>
      <c r="AC17" s="25">
        <f t="shared" si="51"/>
        <v>0</v>
      </c>
      <c r="AD17" s="128"/>
      <c r="AE17" s="25">
        <f t="shared" si="52"/>
        <v>0</v>
      </c>
      <c r="AF17" s="128"/>
      <c r="AG17" s="25">
        <f t="shared" si="53"/>
        <v>0</v>
      </c>
      <c r="AH17" s="27"/>
      <c r="AI17" s="25">
        <f t="shared" si="54"/>
        <v>0</v>
      </c>
      <c r="AJ17" s="28">
        <f t="shared" si="55"/>
        <v>0</v>
      </c>
      <c r="AK17" s="29">
        <f t="shared" si="56"/>
        <v>0</v>
      </c>
      <c r="AL17" s="12">
        <f t="shared" si="57"/>
        <v>0</v>
      </c>
      <c r="AM17" s="615"/>
      <c r="AN17" s="10"/>
      <c r="AO17" s="709"/>
    </row>
    <row r="18" spans="1:41" s="3" customFormat="1" ht="13.8" x14ac:dyDescent="0.3">
      <c r="A18" s="30">
        <f>'00 42 44 - UNIT PRICE PROPOSAL'!A28</f>
        <v>17</v>
      </c>
      <c r="B18" s="700" t="str">
        <f>'00 42 44 - UNIT PRICE PROPOSAL'!B28</f>
        <v>02 41 15</v>
      </c>
      <c r="C18" s="503" t="str">
        <f>'00 42 44 - UNIT PRICE PROPOSAL'!C28</f>
        <v>Surface Milling 2"</v>
      </c>
      <c r="D18" s="38" t="str">
        <f>'00 42 44 - UNIT PRICE PROPOSAL'!D28</f>
        <v>SY</v>
      </c>
      <c r="E18" s="455">
        <f>'00 42 44 - UNIT PRICE PROPOSAL'!E28</f>
        <v>1316</v>
      </c>
      <c r="F18" s="33">
        <f>'00 42 44 - UNIT PRICE PROPOSAL'!F28</f>
        <v>0</v>
      </c>
      <c r="G18" s="342">
        <f t="shared" si="40"/>
        <v>0</v>
      </c>
      <c r="H18" s="40"/>
      <c r="I18" s="158">
        <f t="shared" si="41"/>
        <v>0</v>
      </c>
      <c r="J18" s="323"/>
      <c r="K18" s="158">
        <f t="shared" si="42"/>
        <v>0</v>
      </c>
      <c r="L18" s="323"/>
      <c r="M18" s="158">
        <f t="shared" si="43"/>
        <v>0</v>
      </c>
      <c r="N18" s="323"/>
      <c r="O18" s="158">
        <f t="shared" si="44"/>
        <v>0</v>
      </c>
      <c r="P18" s="119"/>
      <c r="Q18" s="34">
        <f t="shared" si="45"/>
        <v>0</v>
      </c>
      <c r="R18" s="119"/>
      <c r="S18" s="34">
        <f t="shared" si="46"/>
        <v>0</v>
      </c>
      <c r="T18" s="119"/>
      <c r="U18" s="34">
        <f t="shared" si="47"/>
        <v>0</v>
      </c>
      <c r="V18" s="116"/>
      <c r="W18" s="34">
        <f t="shared" si="48"/>
        <v>0</v>
      </c>
      <c r="X18" s="116"/>
      <c r="Y18" s="34">
        <f t="shared" si="49"/>
        <v>0</v>
      </c>
      <c r="Z18" s="119"/>
      <c r="AA18" s="34">
        <f t="shared" si="50"/>
        <v>0</v>
      </c>
      <c r="AB18" s="129"/>
      <c r="AC18" s="34">
        <f t="shared" si="51"/>
        <v>0</v>
      </c>
      <c r="AD18" s="129"/>
      <c r="AE18" s="34">
        <f t="shared" si="52"/>
        <v>0</v>
      </c>
      <c r="AF18" s="129"/>
      <c r="AG18" s="34">
        <f t="shared" si="53"/>
        <v>0</v>
      </c>
      <c r="AH18" s="116"/>
      <c r="AI18" s="34">
        <f t="shared" si="54"/>
        <v>0</v>
      </c>
      <c r="AJ18" s="35">
        <f t="shared" si="55"/>
        <v>0</v>
      </c>
      <c r="AK18" s="36">
        <f t="shared" si="56"/>
        <v>0</v>
      </c>
      <c r="AL18" s="14">
        <f t="shared" si="57"/>
        <v>0</v>
      </c>
      <c r="AM18" s="11"/>
      <c r="AN18" s="11"/>
      <c r="AO18" s="16"/>
    </row>
    <row r="19" spans="1:41" s="710" customFormat="1" ht="13.8" x14ac:dyDescent="0.3">
      <c r="A19" s="21">
        <f>'00 42 44 - UNIT PRICE PROPOSAL'!A29</f>
        <v>18</v>
      </c>
      <c r="B19" s="614" t="str">
        <f>'00 42 44 - UNIT PRICE PROPOSAL'!B29</f>
        <v>31 10 00</v>
      </c>
      <c r="C19" s="502" t="str">
        <f>'00 42 44 - UNIT PRICE PROPOSAL'!C29</f>
        <v>Site Clearing</v>
      </c>
      <c r="D19" s="39" t="str">
        <f>'00 42 44 - UNIT PRICE PROPOSAL'!D29</f>
        <v>LS</v>
      </c>
      <c r="E19" s="454">
        <f>'00 42 44 - UNIT PRICE PROPOSAL'!E29</f>
        <v>1</v>
      </c>
      <c r="F19" s="23">
        <f>'00 42 44 - UNIT PRICE PROPOSAL'!F29</f>
        <v>0</v>
      </c>
      <c r="G19" s="24">
        <f t="shared" si="40"/>
        <v>0</v>
      </c>
      <c r="H19" s="151"/>
      <c r="I19" s="157">
        <f t="shared" si="41"/>
        <v>0</v>
      </c>
      <c r="J19" s="322"/>
      <c r="K19" s="157">
        <f t="shared" si="42"/>
        <v>0</v>
      </c>
      <c r="L19" s="322"/>
      <c r="M19" s="157">
        <f t="shared" si="43"/>
        <v>0</v>
      </c>
      <c r="N19" s="322"/>
      <c r="O19" s="157">
        <f t="shared" si="44"/>
        <v>0</v>
      </c>
      <c r="P19" s="26"/>
      <c r="Q19" s="25">
        <f t="shared" si="45"/>
        <v>0</v>
      </c>
      <c r="R19" s="26"/>
      <c r="S19" s="25">
        <f t="shared" si="46"/>
        <v>0</v>
      </c>
      <c r="T19" s="26"/>
      <c r="U19" s="25">
        <f t="shared" si="47"/>
        <v>0</v>
      </c>
      <c r="V19" s="27"/>
      <c r="W19" s="25">
        <f t="shared" si="48"/>
        <v>0</v>
      </c>
      <c r="X19" s="27"/>
      <c r="Y19" s="25">
        <f t="shared" si="49"/>
        <v>0</v>
      </c>
      <c r="Z19" s="26"/>
      <c r="AA19" s="25">
        <f t="shared" si="50"/>
        <v>0</v>
      </c>
      <c r="AB19" s="128"/>
      <c r="AC19" s="25">
        <f t="shared" si="51"/>
        <v>0</v>
      </c>
      <c r="AD19" s="128"/>
      <c r="AE19" s="25">
        <f t="shared" si="52"/>
        <v>0</v>
      </c>
      <c r="AF19" s="128"/>
      <c r="AG19" s="25">
        <f t="shared" si="53"/>
        <v>0</v>
      </c>
      <c r="AH19" s="27"/>
      <c r="AI19" s="25">
        <f t="shared" si="54"/>
        <v>0</v>
      </c>
      <c r="AJ19" s="28">
        <f t="shared" si="55"/>
        <v>0</v>
      </c>
      <c r="AK19" s="29">
        <f t="shared" si="56"/>
        <v>0</v>
      </c>
      <c r="AL19" s="12">
        <f t="shared" si="57"/>
        <v>0</v>
      </c>
      <c r="AM19" s="615"/>
      <c r="AN19" s="10"/>
      <c r="AO19" s="709"/>
    </row>
    <row r="20" spans="1:41" s="3" customFormat="1" ht="13.8" x14ac:dyDescent="0.3">
      <c r="A20" s="30">
        <f>'00 42 44 - UNIT PRICE PROPOSAL'!A30</f>
        <v>19</v>
      </c>
      <c r="B20" s="700" t="str">
        <f>'00 42 44 - UNIT PRICE PROPOSAL'!B30</f>
        <v>31 23 16</v>
      </c>
      <c r="C20" s="503" t="str">
        <f>'00 42 44 - UNIT PRICE PROPOSAL'!C30</f>
        <v>Unclassified Excavation</v>
      </c>
      <c r="D20" s="38" t="str">
        <f>'00 42 44 - UNIT PRICE PROPOSAL'!D30</f>
        <v>CY</v>
      </c>
      <c r="E20" s="455">
        <f>'00 42 44 - UNIT PRICE PROPOSAL'!E30</f>
        <v>4284</v>
      </c>
      <c r="F20" s="33">
        <f>'00 42 44 - UNIT PRICE PROPOSAL'!F30</f>
        <v>0</v>
      </c>
      <c r="G20" s="342">
        <f t="shared" si="40"/>
        <v>0</v>
      </c>
      <c r="H20" s="40"/>
      <c r="I20" s="158">
        <f t="shared" si="41"/>
        <v>0</v>
      </c>
      <c r="J20" s="323"/>
      <c r="K20" s="158">
        <f t="shared" si="42"/>
        <v>0</v>
      </c>
      <c r="L20" s="323"/>
      <c r="M20" s="158">
        <f t="shared" si="43"/>
        <v>0</v>
      </c>
      <c r="N20" s="323"/>
      <c r="O20" s="158">
        <f t="shared" si="44"/>
        <v>0</v>
      </c>
      <c r="P20" s="119"/>
      <c r="Q20" s="34">
        <f t="shared" si="45"/>
        <v>0</v>
      </c>
      <c r="R20" s="119"/>
      <c r="S20" s="34">
        <f t="shared" si="46"/>
        <v>0</v>
      </c>
      <c r="T20" s="119"/>
      <c r="U20" s="34">
        <f t="shared" si="47"/>
        <v>0</v>
      </c>
      <c r="V20" s="116"/>
      <c r="W20" s="34">
        <f t="shared" si="48"/>
        <v>0</v>
      </c>
      <c r="X20" s="116"/>
      <c r="Y20" s="34">
        <f t="shared" si="49"/>
        <v>0</v>
      </c>
      <c r="Z20" s="119"/>
      <c r="AA20" s="34">
        <f t="shared" si="50"/>
        <v>0</v>
      </c>
      <c r="AB20" s="129"/>
      <c r="AC20" s="34">
        <f t="shared" si="51"/>
        <v>0</v>
      </c>
      <c r="AD20" s="129"/>
      <c r="AE20" s="34">
        <f t="shared" si="52"/>
        <v>0</v>
      </c>
      <c r="AF20" s="129"/>
      <c r="AG20" s="34">
        <f t="shared" si="53"/>
        <v>0</v>
      </c>
      <c r="AH20" s="116"/>
      <c r="AI20" s="34">
        <f t="shared" si="54"/>
        <v>0</v>
      </c>
      <c r="AJ20" s="35">
        <f t="shared" si="55"/>
        <v>0</v>
      </c>
      <c r="AK20" s="36">
        <f t="shared" si="56"/>
        <v>0</v>
      </c>
      <c r="AL20" s="14">
        <f t="shared" si="57"/>
        <v>0</v>
      </c>
      <c r="AM20" s="11"/>
      <c r="AN20" s="11"/>
      <c r="AO20" s="16"/>
    </row>
    <row r="21" spans="1:41" s="710" customFormat="1" ht="13.8" x14ac:dyDescent="0.3">
      <c r="A21" s="21">
        <f>'00 42 44 - UNIT PRICE PROPOSAL'!A33</f>
        <v>22</v>
      </c>
      <c r="B21" s="614" t="str">
        <f>'00 42 44 - UNIT PRICE PROPOSAL'!B33</f>
        <v>32 01 17</v>
      </c>
      <c r="C21" s="502" t="str">
        <f>'00 42 44 - UNIT PRICE PROPOSAL'!C33</f>
        <v>Temporary Flexible Paving Repair for Utility Trench</v>
      </c>
      <c r="D21" s="39" t="str">
        <f>'00 42 44 - UNIT PRICE PROPOSAL'!D33</f>
        <v>SY</v>
      </c>
      <c r="E21" s="454">
        <f>'00 42 44 - UNIT PRICE PROPOSAL'!E33</f>
        <v>5216</v>
      </c>
      <c r="F21" s="23">
        <f>'00 42 44 - UNIT PRICE PROPOSAL'!F33</f>
        <v>0</v>
      </c>
      <c r="G21" s="24">
        <f t="shared" si="40"/>
        <v>0</v>
      </c>
      <c r="H21" s="151"/>
      <c r="I21" s="157">
        <f t="shared" si="41"/>
        <v>0</v>
      </c>
      <c r="J21" s="322"/>
      <c r="K21" s="157">
        <f t="shared" si="42"/>
        <v>0</v>
      </c>
      <c r="L21" s="322"/>
      <c r="M21" s="157">
        <f t="shared" si="43"/>
        <v>0</v>
      </c>
      <c r="N21" s="322"/>
      <c r="O21" s="157">
        <f t="shared" si="44"/>
        <v>0</v>
      </c>
      <c r="P21" s="26"/>
      <c r="Q21" s="25">
        <f t="shared" si="45"/>
        <v>0</v>
      </c>
      <c r="R21" s="26"/>
      <c r="S21" s="25">
        <f t="shared" si="46"/>
        <v>0</v>
      </c>
      <c r="T21" s="26"/>
      <c r="U21" s="25">
        <f t="shared" si="47"/>
        <v>0</v>
      </c>
      <c r="V21" s="27"/>
      <c r="W21" s="25">
        <f t="shared" si="48"/>
        <v>0</v>
      </c>
      <c r="X21" s="27"/>
      <c r="Y21" s="25">
        <f t="shared" si="49"/>
        <v>0</v>
      </c>
      <c r="Z21" s="26"/>
      <c r="AA21" s="25">
        <f t="shared" si="50"/>
        <v>0</v>
      </c>
      <c r="AB21" s="128"/>
      <c r="AC21" s="25">
        <f t="shared" si="51"/>
        <v>0</v>
      </c>
      <c r="AD21" s="128"/>
      <c r="AE21" s="25">
        <f t="shared" si="52"/>
        <v>0</v>
      </c>
      <c r="AF21" s="128"/>
      <c r="AG21" s="25">
        <f t="shared" si="53"/>
        <v>0</v>
      </c>
      <c r="AH21" s="27"/>
      <c r="AI21" s="25">
        <f t="shared" si="54"/>
        <v>0</v>
      </c>
      <c r="AJ21" s="28">
        <f t="shared" si="55"/>
        <v>0</v>
      </c>
      <c r="AK21" s="29">
        <f t="shared" si="56"/>
        <v>0</v>
      </c>
      <c r="AL21" s="12">
        <f t="shared" si="57"/>
        <v>0</v>
      </c>
      <c r="AM21" s="615"/>
      <c r="AN21" s="10"/>
      <c r="AO21" s="709"/>
    </row>
    <row r="22" spans="1:41" s="3" customFormat="1" ht="13.8" x14ac:dyDescent="0.3">
      <c r="A22" s="30">
        <f>'00 42 44 - UNIT PRICE PROPOSAL'!A34</f>
        <v>23</v>
      </c>
      <c r="B22" s="700" t="str">
        <f>'00 42 44 - UNIT PRICE PROPOSAL'!B34</f>
        <v>32 11 23</v>
      </c>
      <c r="C22" s="503" t="str">
        <f>'00 42 44 - UNIT PRICE PROPOSAL'!C34</f>
        <v>Flexible Base Course (12")</v>
      </c>
      <c r="D22" s="38" t="str">
        <f>'00 42 44 - UNIT PRICE PROPOSAL'!D34</f>
        <v>SY</v>
      </c>
      <c r="E22" s="455">
        <f>'00 42 44 - UNIT PRICE PROPOSAL'!E34</f>
        <v>720</v>
      </c>
      <c r="F22" s="33">
        <f>'00 42 44 - UNIT PRICE PROPOSAL'!F34</f>
        <v>0</v>
      </c>
      <c r="G22" s="342">
        <f t="shared" si="40"/>
        <v>0</v>
      </c>
      <c r="H22" s="40"/>
      <c r="I22" s="158">
        <f t="shared" si="41"/>
        <v>0</v>
      </c>
      <c r="J22" s="323"/>
      <c r="K22" s="158">
        <f t="shared" si="42"/>
        <v>0</v>
      </c>
      <c r="L22" s="323"/>
      <c r="M22" s="158">
        <f t="shared" si="43"/>
        <v>0</v>
      </c>
      <c r="N22" s="323"/>
      <c r="O22" s="158">
        <f t="shared" si="44"/>
        <v>0</v>
      </c>
      <c r="P22" s="119"/>
      <c r="Q22" s="34">
        <f t="shared" si="45"/>
        <v>0</v>
      </c>
      <c r="R22" s="119"/>
      <c r="S22" s="34">
        <f t="shared" si="46"/>
        <v>0</v>
      </c>
      <c r="T22" s="119"/>
      <c r="U22" s="34">
        <f t="shared" si="47"/>
        <v>0</v>
      </c>
      <c r="V22" s="116"/>
      <c r="W22" s="34">
        <f t="shared" si="48"/>
        <v>0</v>
      </c>
      <c r="X22" s="116"/>
      <c r="Y22" s="34">
        <f t="shared" si="49"/>
        <v>0</v>
      </c>
      <c r="Z22" s="119"/>
      <c r="AA22" s="34">
        <f t="shared" si="50"/>
        <v>0</v>
      </c>
      <c r="AB22" s="129"/>
      <c r="AC22" s="34">
        <f t="shared" si="51"/>
        <v>0</v>
      </c>
      <c r="AD22" s="129"/>
      <c r="AE22" s="34">
        <f t="shared" si="52"/>
        <v>0</v>
      </c>
      <c r="AF22" s="129"/>
      <c r="AG22" s="34">
        <f t="shared" si="53"/>
        <v>0</v>
      </c>
      <c r="AH22" s="116"/>
      <c r="AI22" s="34">
        <f t="shared" si="54"/>
        <v>0</v>
      </c>
      <c r="AJ22" s="35">
        <f t="shared" si="55"/>
        <v>0</v>
      </c>
      <c r="AK22" s="36">
        <f t="shared" si="56"/>
        <v>0</v>
      </c>
      <c r="AL22" s="14">
        <f t="shared" si="57"/>
        <v>0</v>
      </c>
      <c r="AM22" s="11"/>
      <c r="AN22" s="11"/>
      <c r="AO22" s="16"/>
    </row>
    <row r="23" spans="1:41" s="710" customFormat="1" ht="13.8" x14ac:dyDescent="0.3">
      <c r="A23" s="21">
        <f>'00 42 44 - UNIT PRICE PROPOSAL'!A35</f>
        <v>24</v>
      </c>
      <c r="B23" s="614" t="str">
        <f>'00 42 44 - UNIT PRICE PROPOSAL'!B35</f>
        <v>32 11 29</v>
      </c>
      <c r="C23" s="502" t="str">
        <f>'00 42 44 - UNIT PRICE PROPOSAL'!C35</f>
        <v>Lime Treated Base Course (12")</v>
      </c>
      <c r="D23" s="39" t="str">
        <f>'00 42 44 - UNIT PRICE PROPOSAL'!D35</f>
        <v>SY</v>
      </c>
      <c r="E23" s="454">
        <f>'00 42 44 - UNIT PRICE PROPOSAL'!E35</f>
        <v>40602</v>
      </c>
      <c r="F23" s="23">
        <f>'00 42 44 - UNIT PRICE PROPOSAL'!F35</f>
        <v>0</v>
      </c>
      <c r="G23" s="24">
        <f t="shared" si="40"/>
        <v>0</v>
      </c>
      <c r="H23" s="151"/>
      <c r="I23" s="157">
        <f t="shared" si="41"/>
        <v>0</v>
      </c>
      <c r="J23" s="322"/>
      <c r="K23" s="157">
        <f t="shared" si="42"/>
        <v>0</v>
      </c>
      <c r="L23" s="322"/>
      <c r="M23" s="157">
        <f t="shared" si="43"/>
        <v>0</v>
      </c>
      <c r="N23" s="322"/>
      <c r="O23" s="157">
        <f t="shared" si="44"/>
        <v>0</v>
      </c>
      <c r="P23" s="26"/>
      <c r="Q23" s="25">
        <f t="shared" si="45"/>
        <v>0</v>
      </c>
      <c r="R23" s="26"/>
      <c r="S23" s="25">
        <f t="shared" si="46"/>
        <v>0</v>
      </c>
      <c r="T23" s="26"/>
      <c r="U23" s="25">
        <f t="shared" si="47"/>
        <v>0</v>
      </c>
      <c r="V23" s="27"/>
      <c r="W23" s="25">
        <f t="shared" si="48"/>
        <v>0</v>
      </c>
      <c r="X23" s="27"/>
      <c r="Y23" s="25">
        <f t="shared" si="49"/>
        <v>0</v>
      </c>
      <c r="Z23" s="26"/>
      <c r="AA23" s="25">
        <f t="shared" si="50"/>
        <v>0</v>
      </c>
      <c r="AB23" s="128"/>
      <c r="AC23" s="25">
        <f t="shared" si="51"/>
        <v>0</v>
      </c>
      <c r="AD23" s="128"/>
      <c r="AE23" s="25">
        <f t="shared" si="52"/>
        <v>0</v>
      </c>
      <c r="AF23" s="128"/>
      <c r="AG23" s="25">
        <f t="shared" si="53"/>
        <v>0</v>
      </c>
      <c r="AH23" s="27"/>
      <c r="AI23" s="25">
        <f t="shared" si="54"/>
        <v>0</v>
      </c>
      <c r="AJ23" s="28">
        <f t="shared" si="55"/>
        <v>0</v>
      </c>
      <c r="AK23" s="29">
        <f t="shared" si="56"/>
        <v>0</v>
      </c>
      <c r="AL23" s="12">
        <f t="shared" si="57"/>
        <v>0</v>
      </c>
      <c r="AM23" s="615"/>
      <c r="AN23" s="10"/>
      <c r="AO23" s="709"/>
    </row>
    <row r="24" spans="1:41" s="3" customFormat="1" ht="13.8" x14ac:dyDescent="0.3">
      <c r="A24" s="30">
        <f>'00 42 44 - UNIT PRICE PROPOSAL'!A36</f>
        <v>25</v>
      </c>
      <c r="B24" s="700" t="str">
        <f>'00 42 44 - UNIT PRICE PROPOSAL'!B36</f>
        <v>32 11 29</v>
      </c>
      <c r="C24" s="503" t="str">
        <f>'00 42 44 - UNIT PRICE PROPOSAL'!C36</f>
        <v>Hydrated Lime</v>
      </c>
      <c r="D24" s="38" t="str">
        <f>'00 42 44 - UNIT PRICE PROPOSAL'!D36</f>
        <v>TN</v>
      </c>
      <c r="E24" s="455">
        <f>'00 42 44 - UNIT PRICE PROPOSAL'!E36</f>
        <v>1534</v>
      </c>
      <c r="F24" s="33">
        <f>'00 42 44 - UNIT PRICE PROPOSAL'!F36</f>
        <v>0</v>
      </c>
      <c r="G24" s="342">
        <f t="shared" si="40"/>
        <v>0</v>
      </c>
      <c r="H24" s="40"/>
      <c r="I24" s="158">
        <f t="shared" si="41"/>
        <v>0</v>
      </c>
      <c r="J24" s="323"/>
      <c r="K24" s="158">
        <f t="shared" si="42"/>
        <v>0</v>
      </c>
      <c r="L24" s="323"/>
      <c r="M24" s="158">
        <f t="shared" si="43"/>
        <v>0</v>
      </c>
      <c r="N24" s="323"/>
      <c r="O24" s="158">
        <f t="shared" si="44"/>
        <v>0</v>
      </c>
      <c r="P24" s="119"/>
      <c r="Q24" s="34">
        <f t="shared" si="45"/>
        <v>0</v>
      </c>
      <c r="R24" s="119"/>
      <c r="S24" s="34">
        <f t="shared" si="46"/>
        <v>0</v>
      </c>
      <c r="T24" s="119"/>
      <c r="U24" s="34">
        <f t="shared" si="47"/>
        <v>0</v>
      </c>
      <c r="V24" s="116"/>
      <c r="W24" s="34">
        <f t="shared" si="48"/>
        <v>0</v>
      </c>
      <c r="X24" s="116"/>
      <c r="Y24" s="34">
        <f t="shared" si="49"/>
        <v>0</v>
      </c>
      <c r="Z24" s="119"/>
      <c r="AA24" s="34">
        <f t="shared" si="50"/>
        <v>0</v>
      </c>
      <c r="AB24" s="129"/>
      <c r="AC24" s="34">
        <f t="shared" si="51"/>
        <v>0</v>
      </c>
      <c r="AD24" s="129"/>
      <c r="AE24" s="34">
        <f t="shared" si="52"/>
        <v>0</v>
      </c>
      <c r="AF24" s="129"/>
      <c r="AG24" s="34">
        <f t="shared" si="53"/>
        <v>0</v>
      </c>
      <c r="AH24" s="116"/>
      <c r="AI24" s="34">
        <f t="shared" si="54"/>
        <v>0</v>
      </c>
      <c r="AJ24" s="35">
        <f t="shared" si="55"/>
        <v>0</v>
      </c>
      <c r="AK24" s="36">
        <f t="shared" si="56"/>
        <v>0</v>
      </c>
      <c r="AL24" s="14">
        <f t="shared" si="57"/>
        <v>0</v>
      </c>
      <c r="AM24" s="11"/>
      <c r="AN24" s="11"/>
      <c r="AO24" s="16"/>
    </row>
    <row r="25" spans="1:41" s="710" customFormat="1" ht="13.8" x14ac:dyDescent="0.3">
      <c r="A25" s="21">
        <f>'00 42 44 - UNIT PRICE PROPOSAL'!A37</f>
        <v>26</v>
      </c>
      <c r="B25" s="614" t="str">
        <f>'00 42 44 - UNIT PRICE PROPOSAL'!B37</f>
        <v>32 11 33</v>
      </c>
      <c r="C25" s="502" t="str">
        <f>'00 42 44 - UNIT PRICE PROPOSAL'!C37</f>
        <v>Cement Treated Base Course (12")</v>
      </c>
      <c r="D25" s="39" t="str">
        <f>'00 42 44 - UNIT PRICE PROPOSAL'!D37</f>
        <v>SY</v>
      </c>
      <c r="E25" s="454">
        <f>'00 42 44 - UNIT PRICE PROPOSAL'!E37</f>
        <v>3733</v>
      </c>
      <c r="F25" s="23">
        <f>'00 42 44 - UNIT PRICE PROPOSAL'!F37</f>
        <v>0</v>
      </c>
      <c r="G25" s="24">
        <f t="shared" si="40"/>
        <v>0</v>
      </c>
      <c r="H25" s="151"/>
      <c r="I25" s="157">
        <f t="shared" si="41"/>
        <v>0</v>
      </c>
      <c r="J25" s="322"/>
      <c r="K25" s="157">
        <f t="shared" si="42"/>
        <v>0</v>
      </c>
      <c r="L25" s="322"/>
      <c r="M25" s="157">
        <f t="shared" si="43"/>
        <v>0</v>
      </c>
      <c r="N25" s="322"/>
      <c r="O25" s="157">
        <f t="shared" si="44"/>
        <v>0</v>
      </c>
      <c r="P25" s="26"/>
      <c r="Q25" s="25">
        <f t="shared" si="45"/>
        <v>0</v>
      </c>
      <c r="R25" s="26"/>
      <c r="S25" s="25">
        <f t="shared" si="46"/>
        <v>0</v>
      </c>
      <c r="T25" s="26"/>
      <c r="U25" s="25">
        <f t="shared" si="47"/>
        <v>0</v>
      </c>
      <c r="V25" s="27"/>
      <c r="W25" s="25">
        <f t="shared" si="48"/>
        <v>0</v>
      </c>
      <c r="X25" s="27"/>
      <c r="Y25" s="25">
        <f t="shared" si="49"/>
        <v>0</v>
      </c>
      <c r="Z25" s="26"/>
      <c r="AA25" s="25">
        <f t="shared" si="50"/>
        <v>0</v>
      </c>
      <c r="AB25" s="128"/>
      <c r="AC25" s="25">
        <f t="shared" si="51"/>
        <v>0</v>
      </c>
      <c r="AD25" s="128"/>
      <c r="AE25" s="25">
        <f t="shared" si="52"/>
        <v>0</v>
      </c>
      <c r="AF25" s="128"/>
      <c r="AG25" s="25">
        <f t="shared" si="53"/>
        <v>0</v>
      </c>
      <c r="AH25" s="27"/>
      <c r="AI25" s="25">
        <f t="shared" si="54"/>
        <v>0</v>
      </c>
      <c r="AJ25" s="28">
        <f t="shared" si="55"/>
        <v>0</v>
      </c>
      <c r="AK25" s="29">
        <f t="shared" si="56"/>
        <v>0</v>
      </c>
      <c r="AL25" s="12">
        <f t="shared" si="57"/>
        <v>0</v>
      </c>
      <c r="AM25" s="615"/>
      <c r="AN25" s="10"/>
      <c r="AO25" s="709"/>
    </row>
    <row r="26" spans="1:41" s="3" customFormat="1" ht="13.8" x14ac:dyDescent="0.3">
      <c r="A26" s="30">
        <f>'00 42 44 - UNIT PRICE PROPOSAL'!A38</f>
        <v>27</v>
      </c>
      <c r="B26" s="700" t="str">
        <f>'00 42 44 - UNIT PRICE PROPOSAL'!B38</f>
        <v>32 11 29</v>
      </c>
      <c r="C26" s="503" t="str">
        <f>'00 42 44 - UNIT PRICE PROPOSAL'!C38</f>
        <v>Cement</v>
      </c>
      <c r="D26" s="38" t="str">
        <f>'00 42 44 - UNIT PRICE PROPOSAL'!D38</f>
        <v>TN</v>
      </c>
      <c r="E26" s="455">
        <f>'00 42 44 - UNIT PRICE PROPOSAL'!E38</f>
        <v>141</v>
      </c>
      <c r="F26" s="33">
        <f>'00 42 44 - UNIT PRICE PROPOSAL'!F38</f>
        <v>0</v>
      </c>
      <c r="G26" s="342">
        <f t="shared" si="40"/>
        <v>0</v>
      </c>
      <c r="H26" s="40"/>
      <c r="I26" s="158">
        <f t="shared" si="41"/>
        <v>0</v>
      </c>
      <c r="J26" s="323"/>
      <c r="K26" s="158">
        <f t="shared" si="42"/>
        <v>0</v>
      </c>
      <c r="L26" s="323"/>
      <c r="M26" s="158">
        <f t="shared" si="43"/>
        <v>0</v>
      </c>
      <c r="N26" s="323"/>
      <c r="O26" s="158">
        <f t="shared" si="44"/>
        <v>0</v>
      </c>
      <c r="P26" s="119"/>
      <c r="Q26" s="34">
        <f t="shared" si="45"/>
        <v>0</v>
      </c>
      <c r="R26" s="119"/>
      <c r="S26" s="34">
        <f t="shared" si="46"/>
        <v>0</v>
      </c>
      <c r="T26" s="119"/>
      <c r="U26" s="34">
        <f t="shared" si="47"/>
        <v>0</v>
      </c>
      <c r="V26" s="116"/>
      <c r="W26" s="34">
        <f t="shared" si="48"/>
        <v>0</v>
      </c>
      <c r="X26" s="116"/>
      <c r="Y26" s="34">
        <f t="shared" si="49"/>
        <v>0</v>
      </c>
      <c r="Z26" s="119"/>
      <c r="AA26" s="34">
        <f t="shared" si="50"/>
        <v>0</v>
      </c>
      <c r="AB26" s="129"/>
      <c r="AC26" s="34">
        <f t="shared" si="51"/>
        <v>0</v>
      </c>
      <c r="AD26" s="129"/>
      <c r="AE26" s="34">
        <f t="shared" si="52"/>
        <v>0</v>
      </c>
      <c r="AF26" s="129"/>
      <c r="AG26" s="34">
        <f t="shared" si="53"/>
        <v>0</v>
      </c>
      <c r="AH26" s="116"/>
      <c r="AI26" s="34">
        <f t="shared" si="54"/>
        <v>0</v>
      </c>
      <c r="AJ26" s="35">
        <f t="shared" si="55"/>
        <v>0</v>
      </c>
      <c r="AK26" s="36">
        <f t="shared" si="56"/>
        <v>0</v>
      </c>
      <c r="AL26" s="14">
        <f t="shared" si="57"/>
        <v>0</v>
      </c>
      <c r="AM26" s="11"/>
      <c r="AN26" s="11"/>
      <c r="AO26" s="16"/>
    </row>
    <row r="27" spans="1:41" s="710" customFormat="1" ht="13.8" x14ac:dyDescent="0.3">
      <c r="A27" s="21">
        <f>'00 42 44 - UNIT PRICE PROPOSAL'!A39</f>
        <v>28</v>
      </c>
      <c r="B27" s="614" t="str">
        <f>'00 42 44 - UNIT PRICE PROPOSAL'!B39</f>
        <v>32 12 16</v>
      </c>
      <c r="C27" s="502" t="str">
        <f>'00 42 44 - UNIT PRICE PROPOSAL'!C39</f>
        <v>Asphalt Pavement Type B (PG64-22) 6"</v>
      </c>
      <c r="D27" s="39" t="str">
        <f>'00 42 44 - UNIT PRICE PROPOSAL'!D39</f>
        <v>SY</v>
      </c>
      <c r="E27" s="454">
        <f>'00 42 44 - UNIT PRICE PROPOSAL'!E39</f>
        <v>33436</v>
      </c>
      <c r="F27" s="23">
        <f>'00 42 44 - UNIT PRICE PROPOSAL'!F39</f>
        <v>0</v>
      </c>
      <c r="G27" s="24">
        <f t="shared" si="40"/>
        <v>0</v>
      </c>
      <c r="H27" s="151"/>
      <c r="I27" s="157">
        <f t="shared" si="41"/>
        <v>0</v>
      </c>
      <c r="J27" s="322"/>
      <c r="K27" s="157">
        <f t="shared" si="42"/>
        <v>0</v>
      </c>
      <c r="L27" s="322"/>
      <c r="M27" s="157">
        <f t="shared" si="43"/>
        <v>0</v>
      </c>
      <c r="N27" s="322"/>
      <c r="O27" s="157">
        <f t="shared" si="44"/>
        <v>0</v>
      </c>
      <c r="P27" s="26"/>
      <c r="Q27" s="25">
        <f t="shared" si="45"/>
        <v>0</v>
      </c>
      <c r="R27" s="26"/>
      <c r="S27" s="25">
        <f t="shared" si="46"/>
        <v>0</v>
      </c>
      <c r="T27" s="26"/>
      <c r="U27" s="25">
        <f t="shared" si="47"/>
        <v>0</v>
      </c>
      <c r="V27" s="27"/>
      <c r="W27" s="25">
        <f t="shared" si="48"/>
        <v>0</v>
      </c>
      <c r="X27" s="27"/>
      <c r="Y27" s="25">
        <f t="shared" si="49"/>
        <v>0</v>
      </c>
      <c r="Z27" s="26"/>
      <c r="AA27" s="25">
        <f t="shared" si="50"/>
        <v>0</v>
      </c>
      <c r="AB27" s="128"/>
      <c r="AC27" s="25">
        <f t="shared" si="51"/>
        <v>0</v>
      </c>
      <c r="AD27" s="128"/>
      <c r="AE27" s="25">
        <f t="shared" si="52"/>
        <v>0</v>
      </c>
      <c r="AF27" s="128"/>
      <c r="AG27" s="25">
        <f t="shared" si="53"/>
        <v>0</v>
      </c>
      <c r="AH27" s="27"/>
      <c r="AI27" s="25">
        <f t="shared" si="54"/>
        <v>0</v>
      </c>
      <c r="AJ27" s="28">
        <f t="shared" si="55"/>
        <v>0</v>
      </c>
      <c r="AK27" s="29">
        <f t="shared" si="56"/>
        <v>0</v>
      </c>
      <c r="AL27" s="12">
        <f t="shared" si="57"/>
        <v>0</v>
      </c>
      <c r="AM27" s="615"/>
      <c r="AN27" s="10"/>
      <c r="AO27" s="709"/>
    </row>
    <row r="28" spans="1:41" s="3" customFormat="1" ht="13.8" x14ac:dyDescent="0.3">
      <c r="A28" s="30">
        <f>'00 42 44 - UNIT PRICE PROPOSAL'!A40</f>
        <v>29</v>
      </c>
      <c r="B28" s="700" t="str">
        <f>'00 42 44 - UNIT PRICE PROPOSAL'!B40</f>
        <v>32 12 16</v>
      </c>
      <c r="C28" s="503" t="str">
        <f>'00 42 44 - UNIT PRICE PROPOSAL'!C40</f>
        <v>Asphalt Pavement Type B (PG64-22) 9"</v>
      </c>
      <c r="D28" s="38" t="str">
        <f>'00 42 44 - UNIT PRICE PROPOSAL'!D40</f>
        <v>SY</v>
      </c>
      <c r="E28" s="455">
        <f>'00 42 44 - UNIT PRICE PROPOSAL'!E40</f>
        <v>11619</v>
      </c>
      <c r="F28" s="33">
        <f>'00 42 44 - UNIT PRICE PROPOSAL'!F40</f>
        <v>0</v>
      </c>
      <c r="G28" s="342">
        <f t="shared" si="40"/>
        <v>0</v>
      </c>
      <c r="H28" s="40"/>
      <c r="I28" s="158">
        <f t="shared" si="41"/>
        <v>0</v>
      </c>
      <c r="J28" s="323"/>
      <c r="K28" s="158">
        <f t="shared" si="42"/>
        <v>0</v>
      </c>
      <c r="L28" s="323"/>
      <c r="M28" s="158">
        <f t="shared" si="43"/>
        <v>0</v>
      </c>
      <c r="N28" s="323"/>
      <c r="O28" s="158">
        <f t="shared" si="44"/>
        <v>0</v>
      </c>
      <c r="P28" s="119"/>
      <c r="Q28" s="34">
        <f t="shared" si="45"/>
        <v>0</v>
      </c>
      <c r="R28" s="119"/>
      <c r="S28" s="34">
        <f t="shared" si="46"/>
        <v>0</v>
      </c>
      <c r="T28" s="119"/>
      <c r="U28" s="34">
        <f t="shared" si="47"/>
        <v>0</v>
      </c>
      <c r="V28" s="116"/>
      <c r="W28" s="34">
        <f t="shared" si="48"/>
        <v>0</v>
      </c>
      <c r="X28" s="116"/>
      <c r="Y28" s="34">
        <f t="shared" si="49"/>
        <v>0</v>
      </c>
      <c r="Z28" s="119"/>
      <c r="AA28" s="34">
        <f t="shared" si="50"/>
        <v>0</v>
      </c>
      <c r="AB28" s="129"/>
      <c r="AC28" s="34">
        <f t="shared" si="51"/>
        <v>0</v>
      </c>
      <c r="AD28" s="129"/>
      <c r="AE28" s="34">
        <f t="shared" si="52"/>
        <v>0</v>
      </c>
      <c r="AF28" s="129"/>
      <c r="AG28" s="34">
        <f t="shared" si="53"/>
        <v>0</v>
      </c>
      <c r="AH28" s="116"/>
      <c r="AI28" s="34">
        <f t="shared" si="54"/>
        <v>0</v>
      </c>
      <c r="AJ28" s="35">
        <f t="shared" si="55"/>
        <v>0</v>
      </c>
      <c r="AK28" s="36">
        <f t="shared" si="56"/>
        <v>0</v>
      </c>
      <c r="AL28" s="14">
        <f t="shared" si="57"/>
        <v>0</v>
      </c>
      <c r="AM28" s="11"/>
      <c r="AN28" s="11"/>
      <c r="AO28" s="16"/>
    </row>
    <row r="29" spans="1:41" s="710" customFormat="1" ht="13.8" x14ac:dyDescent="0.3">
      <c r="A29" s="21" t="e">
        <f>'00 42 44 - UNIT PRICE PROPOSAL'!#REF!</f>
        <v>#REF!</v>
      </c>
      <c r="B29" s="614" t="e">
        <f>'00 42 44 - UNIT PRICE PROPOSAL'!#REF!</f>
        <v>#REF!</v>
      </c>
      <c r="C29" s="502" t="e">
        <f>'00 42 44 - UNIT PRICE PROPOSAL'!#REF!</f>
        <v>#REF!</v>
      </c>
      <c r="D29" s="39" t="e">
        <f>'00 42 44 - UNIT PRICE PROPOSAL'!#REF!</f>
        <v>#REF!</v>
      </c>
      <c r="E29" s="454" t="e">
        <f>'00 42 44 - UNIT PRICE PROPOSAL'!#REF!</f>
        <v>#REF!</v>
      </c>
      <c r="F29" s="23" t="e">
        <f>'00 42 44 - UNIT PRICE PROPOSAL'!#REF!</f>
        <v>#REF!</v>
      </c>
      <c r="G29" s="24" t="e">
        <f t="shared" si="40"/>
        <v>#REF!</v>
      </c>
      <c r="H29" s="151"/>
      <c r="I29" s="157" t="e">
        <f t="shared" si="41"/>
        <v>#REF!</v>
      </c>
      <c r="J29" s="322"/>
      <c r="K29" s="157" t="e">
        <f t="shared" si="42"/>
        <v>#REF!</v>
      </c>
      <c r="L29" s="322"/>
      <c r="M29" s="157" t="e">
        <f t="shared" si="43"/>
        <v>#REF!</v>
      </c>
      <c r="N29" s="322"/>
      <c r="O29" s="157" t="e">
        <f t="shared" si="44"/>
        <v>#REF!</v>
      </c>
      <c r="P29" s="26"/>
      <c r="Q29" s="25" t="e">
        <f t="shared" si="45"/>
        <v>#REF!</v>
      </c>
      <c r="R29" s="26"/>
      <c r="S29" s="25" t="e">
        <f t="shared" si="46"/>
        <v>#REF!</v>
      </c>
      <c r="T29" s="26"/>
      <c r="U29" s="25" t="e">
        <f t="shared" si="47"/>
        <v>#REF!</v>
      </c>
      <c r="V29" s="27"/>
      <c r="W29" s="25" t="e">
        <f t="shared" si="48"/>
        <v>#REF!</v>
      </c>
      <c r="X29" s="27"/>
      <c r="Y29" s="25" t="e">
        <f t="shared" si="49"/>
        <v>#REF!</v>
      </c>
      <c r="Z29" s="26"/>
      <c r="AA29" s="25" t="e">
        <f t="shared" si="50"/>
        <v>#REF!</v>
      </c>
      <c r="AB29" s="128"/>
      <c r="AC29" s="25" t="e">
        <f t="shared" si="51"/>
        <v>#REF!</v>
      </c>
      <c r="AD29" s="128"/>
      <c r="AE29" s="25" t="e">
        <f t="shared" si="52"/>
        <v>#REF!</v>
      </c>
      <c r="AF29" s="128"/>
      <c r="AG29" s="25" t="e">
        <f t="shared" si="53"/>
        <v>#REF!</v>
      </c>
      <c r="AH29" s="27"/>
      <c r="AI29" s="25" t="e">
        <f t="shared" si="54"/>
        <v>#REF!</v>
      </c>
      <c r="AJ29" s="28">
        <f t="shared" si="55"/>
        <v>0</v>
      </c>
      <c r="AK29" s="29" t="e">
        <f t="shared" si="56"/>
        <v>#REF!</v>
      </c>
      <c r="AL29" s="12" t="e">
        <f t="shared" si="57"/>
        <v>#REF!</v>
      </c>
      <c r="AM29" s="615"/>
      <c r="AN29" s="10"/>
      <c r="AO29" s="709"/>
    </row>
    <row r="30" spans="1:41" s="3" customFormat="1" ht="13.8" x14ac:dyDescent="0.3">
      <c r="A30" s="30" t="e">
        <f>'00 42 44 - UNIT PRICE PROPOSAL'!#REF!</f>
        <v>#REF!</v>
      </c>
      <c r="B30" s="700" t="e">
        <f>'00 42 44 - UNIT PRICE PROPOSAL'!#REF!</f>
        <v>#REF!</v>
      </c>
      <c r="C30" s="503" t="e">
        <f>'00 42 44 - UNIT PRICE PROPOSAL'!#REF!</f>
        <v>#REF!</v>
      </c>
      <c r="D30" s="38" t="e">
        <f>'00 42 44 - UNIT PRICE PROPOSAL'!#REF!</f>
        <v>#REF!</v>
      </c>
      <c r="E30" s="455" t="e">
        <f>'00 42 44 - UNIT PRICE PROPOSAL'!#REF!</f>
        <v>#REF!</v>
      </c>
      <c r="F30" s="33" t="e">
        <f>'00 42 44 - UNIT PRICE PROPOSAL'!#REF!</f>
        <v>#REF!</v>
      </c>
      <c r="G30" s="342" t="e">
        <f t="shared" si="40"/>
        <v>#REF!</v>
      </c>
      <c r="H30" s="40"/>
      <c r="I30" s="158" t="e">
        <f t="shared" si="41"/>
        <v>#REF!</v>
      </c>
      <c r="J30" s="323"/>
      <c r="K30" s="158" t="e">
        <f t="shared" si="42"/>
        <v>#REF!</v>
      </c>
      <c r="L30" s="323"/>
      <c r="M30" s="158" t="e">
        <f t="shared" si="43"/>
        <v>#REF!</v>
      </c>
      <c r="N30" s="323"/>
      <c r="O30" s="158" t="e">
        <f t="shared" si="44"/>
        <v>#REF!</v>
      </c>
      <c r="P30" s="119"/>
      <c r="Q30" s="34" t="e">
        <f t="shared" si="45"/>
        <v>#REF!</v>
      </c>
      <c r="R30" s="119"/>
      <c r="S30" s="34" t="e">
        <f t="shared" si="46"/>
        <v>#REF!</v>
      </c>
      <c r="T30" s="119"/>
      <c r="U30" s="34" t="e">
        <f t="shared" si="47"/>
        <v>#REF!</v>
      </c>
      <c r="V30" s="116"/>
      <c r="W30" s="34" t="e">
        <f t="shared" si="48"/>
        <v>#REF!</v>
      </c>
      <c r="X30" s="116"/>
      <c r="Y30" s="34" t="e">
        <f t="shared" si="49"/>
        <v>#REF!</v>
      </c>
      <c r="Z30" s="119"/>
      <c r="AA30" s="34" t="e">
        <f t="shared" si="50"/>
        <v>#REF!</v>
      </c>
      <c r="AB30" s="129"/>
      <c r="AC30" s="34" t="e">
        <f t="shared" si="51"/>
        <v>#REF!</v>
      </c>
      <c r="AD30" s="129"/>
      <c r="AE30" s="34" t="e">
        <f t="shared" si="52"/>
        <v>#REF!</v>
      </c>
      <c r="AF30" s="129"/>
      <c r="AG30" s="34" t="e">
        <f t="shared" si="53"/>
        <v>#REF!</v>
      </c>
      <c r="AH30" s="116"/>
      <c r="AI30" s="34" t="e">
        <f t="shared" si="54"/>
        <v>#REF!</v>
      </c>
      <c r="AJ30" s="35">
        <f t="shared" si="55"/>
        <v>0</v>
      </c>
      <c r="AK30" s="36" t="e">
        <f t="shared" si="56"/>
        <v>#REF!</v>
      </c>
      <c r="AL30" s="14" t="e">
        <f t="shared" si="57"/>
        <v>#REF!</v>
      </c>
      <c r="AM30" s="11"/>
      <c r="AN30" s="11"/>
      <c r="AO30" s="16"/>
    </row>
    <row r="31" spans="1:41" s="710" customFormat="1" ht="13.8" x14ac:dyDescent="0.3">
      <c r="A31" s="21" t="e">
        <f>'00 42 44 - UNIT PRICE PROPOSAL'!#REF!</f>
        <v>#REF!</v>
      </c>
      <c r="B31" s="614" t="e">
        <f>'00 42 44 - UNIT PRICE PROPOSAL'!#REF!</f>
        <v>#REF!</v>
      </c>
      <c r="C31" s="502" t="e">
        <f>'00 42 44 - UNIT PRICE PROPOSAL'!#REF!</f>
        <v>#REF!</v>
      </c>
      <c r="D31" s="39" t="e">
        <f>'00 42 44 - UNIT PRICE PROPOSAL'!#REF!</f>
        <v>#REF!</v>
      </c>
      <c r="E31" s="454" t="e">
        <f>'00 42 44 - UNIT PRICE PROPOSAL'!#REF!</f>
        <v>#REF!</v>
      </c>
      <c r="F31" s="23" t="e">
        <f>'00 42 44 - UNIT PRICE PROPOSAL'!#REF!</f>
        <v>#REF!</v>
      </c>
      <c r="G31" s="24" t="e">
        <f t="shared" si="40"/>
        <v>#REF!</v>
      </c>
      <c r="H31" s="151"/>
      <c r="I31" s="157" t="e">
        <f t="shared" si="41"/>
        <v>#REF!</v>
      </c>
      <c r="J31" s="322"/>
      <c r="K31" s="157" t="e">
        <f t="shared" si="42"/>
        <v>#REF!</v>
      </c>
      <c r="L31" s="322"/>
      <c r="M31" s="157" t="e">
        <f t="shared" si="43"/>
        <v>#REF!</v>
      </c>
      <c r="N31" s="322"/>
      <c r="O31" s="157" t="e">
        <f t="shared" si="44"/>
        <v>#REF!</v>
      </c>
      <c r="P31" s="26"/>
      <c r="Q31" s="25" t="e">
        <f t="shared" si="45"/>
        <v>#REF!</v>
      </c>
      <c r="R31" s="26"/>
      <c r="S31" s="25" t="e">
        <f t="shared" si="46"/>
        <v>#REF!</v>
      </c>
      <c r="T31" s="26"/>
      <c r="U31" s="25" t="e">
        <f t="shared" si="47"/>
        <v>#REF!</v>
      </c>
      <c r="V31" s="27"/>
      <c r="W31" s="25" t="e">
        <f t="shared" si="48"/>
        <v>#REF!</v>
      </c>
      <c r="X31" s="27"/>
      <c r="Y31" s="25" t="e">
        <f t="shared" si="49"/>
        <v>#REF!</v>
      </c>
      <c r="Z31" s="26"/>
      <c r="AA31" s="25" t="e">
        <f t="shared" si="50"/>
        <v>#REF!</v>
      </c>
      <c r="AB31" s="128"/>
      <c r="AC31" s="25" t="e">
        <f t="shared" si="51"/>
        <v>#REF!</v>
      </c>
      <c r="AD31" s="128"/>
      <c r="AE31" s="25" t="e">
        <f t="shared" si="52"/>
        <v>#REF!</v>
      </c>
      <c r="AF31" s="128"/>
      <c r="AG31" s="25" t="e">
        <f t="shared" si="53"/>
        <v>#REF!</v>
      </c>
      <c r="AH31" s="27"/>
      <c r="AI31" s="25" t="e">
        <f t="shared" si="54"/>
        <v>#REF!</v>
      </c>
      <c r="AJ31" s="28">
        <f t="shared" si="55"/>
        <v>0</v>
      </c>
      <c r="AK31" s="29" t="e">
        <f t="shared" si="56"/>
        <v>#REF!</v>
      </c>
      <c r="AL31" s="12" t="e">
        <f t="shared" si="57"/>
        <v>#REF!</v>
      </c>
      <c r="AM31" s="615"/>
      <c r="AN31" s="10"/>
      <c r="AO31" s="709"/>
    </row>
    <row r="32" spans="1:41" ht="13.8" x14ac:dyDescent="0.25">
      <c r="A32" s="41"/>
      <c r="B32" s="136"/>
      <c r="C32" s="777" t="s">
        <v>155</v>
      </c>
      <c r="D32" s="777"/>
      <c r="E32" s="777"/>
      <c r="F32" s="777"/>
      <c r="G32" s="686" t="e">
        <f>SUM(G2:G31)</f>
        <v>#REF!</v>
      </c>
      <c r="H32" s="42"/>
      <c r="I32" s="324" t="e">
        <f>SUM(I2:I31)</f>
        <v>#REF!</v>
      </c>
      <c r="J32" s="325"/>
      <c r="K32" s="324" t="e">
        <f>SUM(K2:K31)</f>
        <v>#REF!</v>
      </c>
      <c r="L32" s="325"/>
      <c r="M32" s="324" t="e">
        <f>SUM(M2:M31)</f>
        <v>#REF!</v>
      </c>
      <c r="N32" s="326"/>
      <c r="O32" s="324" t="e">
        <f>SUM(O2:O31)</f>
        <v>#REF!</v>
      </c>
      <c r="P32" s="325"/>
      <c r="Q32" s="324" t="e">
        <f>SUM(Q2:Q31)</f>
        <v>#REF!</v>
      </c>
      <c r="R32" s="325"/>
      <c r="S32" s="324" t="e">
        <f>SUM(S2:S31)</f>
        <v>#REF!</v>
      </c>
      <c r="T32" s="324"/>
      <c r="U32" s="324" t="e">
        <f>SUM(U2:U31)</f>
        <v>#REF!</v>
      </c>
      <c r="V32" s="624"/>
      <c r="W32" s="324" t="e">
        <f>SUM(W2:W31)</f>
        <v>#REF!</v>
      </c>
      <c r="X32" s="624"/>
      <c r="Y32" s="324" t="e">
        <f>SUM(Y2:Y31)</f>
        <v>#REF!</v>
      </c>
      <c r="Z32" s="625"/>
      <c r="AA32" s="324" t="e">
        <f>SUM(AA2:AA31)</f>
        <v>#REF!</v>
      </c>
      <c r="AB32" s="324"/>
      <c r="AC32" s="324" t="e">
        <f>SUM(AC2:AC31)</f>
        <v>#REF!</v>
      </c>
      <c r="AD32" s="324"/>
      <c r="AE32" s="324" t="e">
        <f>SUM(AE2:AE31)</f>
        <v>#REF!</v>
      </c>
      <c r="AF32" s="324"/>
      <c r="AG32" s="324" t="e">
        <f>SUM(AG2:AG31)</f>
        <v>#REF!</v>
      </c>
      <c r="AH32" s="324"/>
      <c r="AI32" s="324" t="e">
        <f>SUM(AI2:AI31)</f>
        <v>#REF!</v>
      </c>
      <c r="AJ32" s="626"/>
      <c r="AK32" s="324" t="e">
        <f>SUM(AK2:AK31)</f>
        <v>#REF!</v>
      </c>
      <c r="AL32" s="209"/>
      <c r="AM32" s="209"/>
      <c r="AN32" s="209"/>
    </row>
    <row r="33" spans="1:40" ht="13.8" x14ac:dyDescent="0.25">
      <c r="A33" s="41"/>
      <c r="B33" s="136"/>
      <c r="C33" s="783" t="s">
        <v>178</v>
      </c>
      <c r="D33" s="783"/>
      <c r="E33" s="783"/>
      <c r="F33" s="699">
        <v>0.05</v>
      </c>
      <c r="G33" s="698" t="e">
        <f>ROUNDUP(G32*F33,0)</f>
        <v>#REF!</v>
      </c>
      <c r="H33" s="41"/>
      <c r="I33" s="45"/>
      <c r="J33" s="46"/>
      <c r="K33" s="45"/>
      <c r="L33" s="46"/>
      <c r="M33" s="45"/>
      <c r="N33" s="47"/>
      <c r="O33" s="45"/>
      <c r="P33" s="48"/>
      <c r="Q33" s="45"/>
      <c r="R33" s="46"/>
      <c r="S33" s="45"/>
      <c r="T33" s="45"/>
      <c r="U33" s="45"/>
      <c r="V33" s="117"/>
      <c r="W33" s="45"/>
      <c r="X33" s="117"/>
      <c r="Y33" s="45"/>
      <c r="Z33" s="120"/>
      <c r="AA33" s="122"/>
      <c r="AB33" s="122"/>
      <c r="AC33" s="122"/>
      <c r="AD33" s="122"/>
      <c r="AE33" s="122"/>
      <c r="AF33" s="122"/>
      <c r="AG33" s="122"/>
      <c r="AH33" s="122"/>
      <c r="AI33" s="122"/>
      <c r="AJ33" s="49"/>
      <c r="AK33" s="50"/>
      <c r="AL33" s="209"/>
      <c r="AM33" s="209"/>
      <c r="AN33" s="209"/>
    </row>
    <row r="34" spans="1:40" ht="23.25" customHeight="1" x14ac:dyDescent="0.25">
      <c r="A34" s="41"/>
      <c r="B34" s="136"/>
      <c r="C34" s="778" t="s">
        <v>5</v>
      </c>
      <c r="D34" s="778"/>
      <c r="E34" s="778"/>
      <c r="F34" s="778"/>
      <c r="G34" s="51" t="e">
        <f>G32+G33</f>
        <v>#REF!</v>
      </c>
      <c r="H34" s="41"/>
      <c r="I34" s="45"/>
      <c r="J34" s="46"/>
      <c r="K34" s="45"/>
      <c r="L34" s="46"/>
      <c r="M34" s="45"/>
      <c r="N34" s="47"/>
      <c r="O34" s="45"/>
      <c r="P34" s="48"/>
      <c r="Q34" s="45"/>
      <c r="R34" s="46"/>
      <c r="S34" s="45"/>
      <c r="T34" s="45"/>
      <c r="U34" s="45"/>
      <c r="V34" s="117"/>
      <c r="W34" s="45"/>
      <c r="X34" s="117"/>
      <c r="Y34" s="45"/>
      <c r="Z34" s="120"/>
      <c r="AA34" s="122"/>
      <c r="AB34" s="122"/>
      <c r="AC34" s="122"/>
      <c r="AD34" s="122"/>
      <c r="AE34" s="122"/>
      <c r="AF34" s="122"/>
      <c r="AG34" s="122"/>
      <c r="AH34" s="122"/>
      <c r="AI34" s="122"/>
      <c r="AJ34" s="49"/>
      <c r="AK34" s="52"/>
      <c r="AL34" s="209"/>
      <c r="AM34" s="209"/>
      <c r="AN34" s="209"/>
    </row>
    <row r="35" spans="1:40" ht="14.4" thickBot="1" x14ac:dyDescent="0.3">
      <c r="A35" s="41"/>
      <c r="B35" s="136"/>
      <c r="C35" s="75"/>
      <c r="D35" s="53"/>
      <c r="E35" s="130"/>
      <c r="F35" s="54"/>
      <c r="G35" s="54"/>
      <c r="H35" s="41"/>
      <c r="I35" s="55"/>
      <c r="J35" s="56"/>
      <c r="K35" s="55"/>
      <c r="L35" s="56"/>
      <c r="M35" s="55"/>
      <c r="N35" s="57"/>
      <c r="O35" s="55"/>
      <c r="P35" s="58"/>
      <c r="Q35" s="55"/>
      <c r="R35" s="56"/>
      <c r="S35" s="55"/>
      <c r="T35" s="55"/>
      <c r="U35" s="55"/>
      <c r="V35" s="118"/>
      <c r="W35" s="55"/>
      <c r="X35" s="118"/>
      <c r="Y35" s="55"/>
      <c r="Z35" s="121"/>
      <c r="AA35" s="55"/>
      <c r="AB35" s="55"/>
      <c r="AC35" s="55"/>
      <c r="AD35" s="55"/>
      <c r="AE35" s="55"/>
      <c r="AF35" s="55"/>
      <c r="AG35" s="55"/>
      <c r="AH35" s="55"/>
      <c r="AI35" s="55"/>
      <c r="AJ35" s="59"/>
      <c r="AK35" s="60"/>
      <c r="AL35" s="209"/>
      <c r="AM35" s="209"/>
      <c r="AN35" s="209"/>
    </row>
    <row r="36" spans="1:40" ht="14.55" customHeight="1" thickTop="1" x14ac:dyDescent="0.25">
      <c r="A36" s="222" t="s">
        <v>6</v>
      </c>
      <c r="B36" s="223"/>
      <c r="C36" s="224"/>
      <c r="D36" s="225"/>
      <c r="E36" s="226"/>
      <c r="F36" s="227"/>
      <c r="G36" s="227"/>
      <c r="H36" s="224"/>
      <c r="I36" s="224"/>
      <c r="J36" s="223"/>
      <c r="K36" s="224"/>
      <c r="L36" s="223"/>
      <c r="M36" s="224"/>
      <c r="N36" s="255"/>
      <c r="O36" s="224"/>
      <c r="P36" s="256"/>
      <c r="Q36" s="224"/>
      <c r="R36" s="223"/>
      <c r="S36" s="224"/>
      <c r="T36" s="224"/>
      <c r="U36" s="224"/>
      <c r="V36" s="257"/>
      <c r="W36" s="224"/>
      <c r="X36" s="257"/>
      <c r="Y36" s="224"/>
      <c r="Z36" s="223"/>
      <c r="AA36" s="224"/>
      <c r="AB36" s="224"/>
      <c r="AC36" s="224"/>
      <c r="AD36" s="224"/>
      <c r="AE36" s="224"/>
      <c r="AF36" s="224"/>
      <c r="AG36" s="224"/>
      <c r="AH36" s="224"/>
      <c r="AI36" s="224"/>
      <c r="AJ36" s="258"/>
      <c r="AK36" s="259"/>
      <c r="AL36" s="209"/>
      <c r="AM36" s="209"/>
      <c r="AN36" s="209"/>
    </row>
    <row r="37" spans="1:40" ht="21.6" customHeight="1" thickBot="1" x14ac:dyDescent="0.3">
      <c r="A37" s="229"/>
      <c r="B37" s="230"/>
      <c r="C37" s="231" t="s">
        <v>88</v>
      </c>
      <c r="D37" s="782">
        <v>0</v>
      </c>
      <c r="E37" s="782"/>
      <c r="F37" s="232"/>
      <c r="G37" s="232"/>
      <c r="H37" s="233" t="s">
        <v>17</v>
      </c>
      <c r="I37" s="234" t="s">
        <v>26</v>
      </c>
      <c r="J37" s="260" t="s">
        <v>20</v>
      </c>
      <c r="K37" s="234" t="s">
        <v>18</v>
      </c>
      <c r="L37" s="260" t="s">
        <v>21</v>
      </c>
      <c r="M37" s="234" t="s">
        <v>22</v>
      </c>
      <c r="N37" s="261" t="s">
        <v>23</v>
      </c>
      <c r="O37" s="234" t="s">
        <v>24</v>
      </c>
      <c r="P37" s="262" t="s">
        <v>25</v>
      </c>
      <c r="Q37" s="234" t="s">
        <v>19</v>
      </c>
      <c r="R37" s="260" t="s">
        <v>32</v>
      </c>
      <c r="S37" s="234" t="s">
        <v>33</v>
      </c>
      <c r="T37" s="260" t="s">
        <v>35</v>
      </c>
      <c r="U37" s="234" t="s">
        <v>36</v>
      </c>
      <c r="V37" s="260" t="s">
        <v>38</v>
      </c>
      <c r="W37" s="234" t="s">
        <v>39</v>
      </c>
      <c r="X37" s="260" t="s">
        <v>42</v>
      </c>
      <c r="Y37" s="234" t="s">
        <v>43</v>
      </c>
      <c r="Z37" s="260" t="s">
        <v>44</v>
      </c>
      <c r="AA37" s="234" t="s">
        <v>45</v>
      </c>
      <c r="AB37" s="260" t="s">
        <v>47</v>
      </c>
      <c r="AC37" s="234" t="s">
        <v>48</v>
      </c>
      <c r="AD37" s="260" t="s">
        <v>50</v>
      </c>
      <c r="AE37" s="234" t="s">
        <v>51</v>
      </c>
      <c r="AF37" s="260" t="s">
        <v>53</v>
      </c>
      <c r="AG37" s="234" t="s">
        <v>54</v>
      </c>
      <c r="AH37" s="234" t="s">
        <v>55</v>
      </c>
      <c r="AI37" s="234" t="s">
        <v>56</v>
      </c>
      <c r="AJ37" s="263" t="s">
        <v>1</v>
      </c>
      <c r="AK37" s="264" t="s">
        <v>2</v>
      </c>
      <c r="AL37" s="209"/>
      <c r="AM37" s="209"/>
      <c r="AN37" s="209"/>
    </row>
    <row r="38" spans="1:40" ht="14.4" thickTop="1" x14ac:dyDescent="0.3">
      <c r="A38" s="308"/>
      <c r="B38" s="309"/>
      <c r="C38" s="308"/>
      <c r="D38" s="310"/>
      <c r="E38" s="311"/>
      <c r="F38" s="312"/>
      <c r="G38" s="400">
        <f t="shared" ref="G38:G44" si="58">F38*E38</f>
        <v>0</v>
      </c>
      <c r="H38" s="401"/>
      <c r="I38" s="354">
        <f t="shared" ref="I38:I44" si="59">F38*H38</f>
        <v>0</v>
      </c>
      <c r="J38" s="402"/>
      <c r="K38" s="354">
        <f t="shared" ref="K38:K44" si="60">J38*F38</f>
        <v>0</v>
      </c>
      <c r="L38" s="402"/>
      <c r="M38" s="354">
        <f>L38*F38</f>
        <v>0</v>
      </c>
      <c r="N38" s="402"/>
      <c r="O38" s="354">
        <f t="shared" ref="O38:O44" si="61">N38*F38</f>
        <v>0</v>
      </c>
      <c r="P38" s="402"/>
      <c r="Q38" s="354">
        <f t="shared" ref="Q38:Q44" si="62">P38*F38</f>
        <v>0</v>
      </c>
      <c r="R38" s="402"/>
      <c r="S38" s="354">
        <f>R38*F38</f>
        <v>0</v>
      </c>
      <c r="T38" s="354"/>
      <c r="U38" s="354">
        <f t="shared" ref="U38:U44" si="63">T38*F38</f>
        <v>0</v>
      </c>
      <c r="V38" s="354"/>
      <c r="W38" s="354">
        <f t="shared" ref="W38:W44" si="64">V38*F38</f>
        <v>0</v>
      </c>
      <c r="X38" s="354"/>
      <c r="Y38" s="354">
        <f t="shared" ref="Y38:Y44" si="65">X38*F38</f>
        <v>0</v>
      </c>
      <c r="Z38" s="354"/>
      <c r="AA38" s="354">
        <f t="shared" ref="AA38:AA44" si="66">Z38*F38</f>
        <v>0</v>
      </c>
      <c r="AB38" s="354"/>
      <c r="AC38" s="354">
        <f t="shared" ref="AC38:AC44" si="67">AB38*F38</f>
        <v>0</v>
      </c>
      <c r="AD38" s="354"/>
      <c r="AE38" s="354">
        <f t="shared" ref="AE38:AE44" si="68">AD38*F38</f>
        <v>0</v>
      </c>
      <c r="AF38" s="354"/>
      <c r="AG38" s="354">
        <f t="shared" ref="AG38:AG44" si="69">AF38*F38</f>
        <v>0</v>
      </c>
      <c r="AH38" s="354"/>
      <c r="AI38" s="354">
        <f t="shared" ref="AI38:AI44" si="70">AH38*F38</f>
        <v>0</v>
      </c>
      <c r="AJ38" s="411">
        <f>H38+J38+L38+N38+P38+R38+T38+V38+X38+Z38+AB38+AD38+AF38+AH38</f>
        <v>0</v>
      </c>
      <c r="AK38" s="403">
        <f t="shared" ref="AK38:AK44" si="71">SUM(AJ38)*F38</f>
        <v>0</v>
      </c>
      <c r="AL38" s="414" t="e">
        <f t="shared" ref="AL38:AL44" si="72">AJ38/E38</f>
        <v>#DIV/0!</v>
      </c>
      <c r="AM38" s="415"/>
      <c r="AN38" s="415"/>
    </row>
    <row r="39" spans="1:40" ht="13.8" x14ac:dyDescent="0.3">
      <c r="A39" s="61"/>
      <c r="B39" s="137"/>
      <c r="C39" s="61"/>
      <c r="D39" s="66"/>
      <c r="E39" s="131"/>
      <c r="F39" s="67"/>
      <c r="G39" s="404">
        <f t="shared" si="58"/>
        <v>0</v>
      </c>
      <c r="H39" s="405"/>
      <c r="I39" s="355">
        <f t="shared" si="59"/>
        <v>0</v>
      </c>
      <c r="J39" s="406"/>
      <c r="K39" s="355">
        <f t="shared" si="60"/>
        <v>0</v>
      </c>
      <c r="L39" s="406"/>
      <c r="M39" s="355">
        <f>L39*F39</f>
        <v>0</v>
      </c>
      <c r="N39" s="406"/>
      <c r="O39" s="355">
        <f t="shared" si="61"/>
        <v>0</v>
      </c>
      <c r="P39" s="406"/>
      <c r="Q39" s="355">
        <f t="shared" si="62"/>
        <v>0</v>
      </c>
      <c r="R39" s="406"/>
      <c r="S39" s="355">
        <f>R39*H39</f>
        <v>0</v>
      </c>
      <c r="T39" s="355"/>
      <c r="U39" s="355">
        <f t="shared" si="63"/>
        <v>0</v>
      </c>
      <c r="V39" s="355"/>
      <c r="W39" s="355">
        <f t="shared" si="64"/>
        <v>0</v>
      </c>
      <c r="X39" s="355"/>
      <c r="Y39" s="355">
        <f t="shared" si="65"/>
        <v>0</v>
      </c>
      <c r="Z39" s="355"/>
      <c r="AA39" s="355">
        <f t="shared" si="66"/>
        <v>0</v>
      </c>
      <c r="AB39" s="355"/>
      <c r="AC39" s="355">
        <f t="shared" si="67"/>
        <v>0</v>
      </c>
      <c r="AD39" s="355"/>
      <c r="AE39" s="355">
        <f t="shared" si="68"/>
        <v>0</v>
      </c>
      <c r="AF39" s="355"/>
      <c r="AG39" s="355">
        <f t="shared" si="69"/>
        <v>0</v>
      </c>
      <c r="AH39" s="355"/>
      <c r="AI39" s="355">
        <f t="shared" si="70"/>
        <v>0</v>
      </c>
      <c r="AJ39" s="412">
        <f>H39+J39+L39+N39+P39+R39+T39+V39+X39+Z39+AB39+AD39+AF39+AH39</f>
        <v>0</v>
      </c>
      <c r="AK39" s="398">
        <f t="shared" si="71"/>
        <v>0</v>
      </c>
      <c r="AL39" s="416" t="e">
        <f t="shared" si="72"/>
        <v>#DIV/0!</v>
      </c>
      <c r="AM39" s="417"/>
      <c r="AN39" s="418"/>
    </row>
    <row r="40" spans="1:40" ht="13.8" x14ac:dyDescent="0.3">
      <c r="A40" s="313"/>
      <c r="B40" s="314"/>
      <c r="C40" s="308"/>
      <c r="D40" s="310"/>
      <c r="E40" s="311"/>
      <c r="F40" s="315"/>
      <c r="G40" s="407">
        <f t="shared" si="58"/>
        <v>0</v>
      </c>
      <c r="H40" s="359"/>
      <c r="I40" s="356">
        <f t="shared" si="59"/>
        <v>0</v>
      </c>
      <c r="J40" s="357"/>
      <c r="K40" s="357">
        <f t="shared" si="60"/>
        <v>0</v>
      </c>
      <c r="L40" s="357"/>
      <c r="M40" s="357">
        <f>L40*F40</f>
        <v>0</v>
      </c>
      <c r="N40" s="357"/>
      <c r="O40" s="357">
        <f t="shared" si="61"/>
        <v>0</v>
      </c>
      <c r="P40" s="357"/>
      <c r="Q40" s="357">
        <f t="shared" si="62"/>
        <v>0</v>
      </c>
      <c r="R40" s="357"/>
      <c r="S40" s="357">
        <f>R40*H40</f>
        <v>0</v>
      </c>
      <c r="T40" s="357"/>
      <c r="U40" s="357">
        <f t="shared" si="63"/>
        <v>0</v>
      </c>
      <c r="V40" s="357"/>
      <c r="W40" s="357">
        <f t="shared" si="64"/>
        <v>0</v>
      </c>
      <c r="X40" s="357"/>
      <c r="Y40" s="357">
        <f t="shared" si="65"/>
        <v>0</v>
      </c>
      <c r="Z40" s="357"/>
      <c r="AA40" s="357">
        <f t="shared" si="66"/>
        <v>0</v>
      </c>
      <c r="AB40" s="357"/>
      <c r="AC40" s="357">
        <f t="shared" si="67"/>
        <v>0</v>
      </c>
      <c r="AD40" s="357"/>
      <c r="AE40" s="357">
        <f t="shared" si="68"/>
        <v>0</v>
      </c>
      <c r="AF40" s="357"/>
      <c r="AG40" s="357">
        <f t="shared" si="69"/>
        <v>0</v>
      </c>
      <c r="AH40" s="357"/>
      <c r="AI40" s="357">
        <f t="shared" si="70"/>
        <v>0</v>
      </c>
      <c r="AJ40" s="413">
        <f>H40+J40+L40+N40+P40+R40+T40+V40+X40+Z40+AB40+AD40+AF40+AH40</f>
        <v>0</v>
      </c>
      <c r="AK40" s="399">
        <f t="shared" si="71"/>
        <v>0</v>
      </c>
      <c r="AL40" s="414" t="e">
        <f t="shared" si="72"/>
        <v>#DIV/0!</v>
      </c>
      <c r="AM40" s="415"/>
      <c r="AN40" s="415"/>
    </row>
    <row r="41" spans="1:40" ht="13.8" x14ac:dyDescent="0.3">
      <c r="A41" s="61"/>
      <c r="B41" s="138"/>
      <c r="C41" s="61"/>
      <c r="D41" s="66"/>
      <c r="E41" s="131"/>
      <c r="F41" s="63"/>
      <c r="G41" s="397">
        <f t="shared" si="58"/>
        <v>0</v>
      </c>
      <c r="H41" s="405"/>
      <c r="I41" s="355">
        <f t="shared" si="59"/>
        <v>0</v>
      </c>
      <c r="J41" s="406"/>
      <c r="K41" s="355">
        <f t="shared" si="60"/>
        <v>0</v>
      </c>
      <c r="L41" s="406"/>
      <c r="M41" s="355">
        <v>0</v>
      </c>
      <c r="N41" s="406"/>
      <c r="O41" s="355">
        <f t="shared" si="61"/>
        <v>0</v>
      </c>
      <c r="P41" s="406"/>
      <c r="Q41" s="355">
        <f t="shared" si="62"/>
        <v>0</v>
      </c>
      <c r="R41" s="406"/>
      <c r="S41" s="355">
        <f>R41*H41</f>
        <v>0</v>
      </c>
      <c r="T41" s="355"/>
      <c r="U41" s="355">
        <f t="shared" si="63"/>
        <v>0</v>
      </c>
      <c r="V41" s="355"/>
      <c r="W41" s="355">
        <f t="shared" si="64"/>
        <v>0</v>
      </c>
      <c r="X41" s="355"/>
      <c r="Y41" s="355">
        <f t="shared" si="65"/>
        <v>0</v>
      </c>
      <c r="Z41" s="355"/>
      <c r="AA41" s="355">
        <f t="shared" si="66"/>
        <v>0</v>
      </c>
      <c r="AB41" s="355"/>
      <c r="AC41" s="355">
        <f t="shared" si="67"/>
        <v>0</v>
      </c>
      <c r="AD41" s="355"/>
      <c r="AE41" s="355">
        <f t="shared" si="68"/>
        <v>0</v>
      </c>
      <c r="AF41" s="355"/>
      <c r="AG41" s="355">
        <f t="shared" si="69"/>
        <v>0</v>
      </c>
      <c r="AH41" s="355"/>
      <c r="AI41" s="355">
        <f t="shared" si="70"/>
        <v>0</v>
      </c>
      <c r="AJ41" s="412">
        <f t="shared" ref="AJ41:AJ44" si="73">H41+J41+L41+N41+P41+R41+T41+V41+X41+Z41+AB41+AD41+AF41+AH41</f>
        <v>0</v>
      </c>
      <c r="AK41" s="398">
        <f t="shared" si="71"/>
        <v>0</v>
      </c>
      <c r="AL41" s="416" t="e">
        <f t="shared" si="72"/>
        <v>#DIV/0!</v>
      </c>
      <c r="AM41" s="417"/>
      <c r="AN41" s="417"/>
    </row>
    <row r="42" spans="1:40" ht="13.8" x14ac:dyDescent="0.3">
      <c r="A42" s="313"/>
      <c r="B42" s="314"/>
      <c r="C42" s="313"/>
      <c r="D42" s="316"/>
      <c r="E42" s="317"/>
      <c r="F42" s="312"/>
      <c r="G42" s="408">
        <f t="shared" si="58"/>
        <v>0</v>
      </c>
      <c r="H42" s="359"/>
      <c r="I42" s="356">
        <f t="shared" si="59"/>
        <v>0</v>
      </c>
      <c r="J42" s="409"/>
      <c r="K42" s="356">
        <f t="shared" si="60"/>
        <v>0</v>
      </c>
      <c r="L42" s="409"/>
      <c r="M42" s="356">
        <f>L42*F42</f>
        <v>0</v>
      </c>
      <c r="N42" s="409"/>
      <c r="O42" s="356">
        <f t="shared" si="61"/>
        <v>0</v>
      </c>
      <c r="P42" s="409"/>
      <c r="Q42" s="356">
        <f t="shared" si="62"/>
        <v>0</v>
      </c>
      <c r="R42" s="409"/>
      <c r="S42" s="356">
        <f>R42*H42</f>
        <v>0</v>
      </c>
      <c r="T42" s="356"/>
      <c r="U42" s="356">
        <f t="shared" si="63"/>
        <v>0</v>
      </c>
      <c r="V42" s="356"/>
      <c r="W42" s="356">
        <f t="shared" si="64"/>
        <v>0</v>
      </c>
      <c r="X42" s="356"/>
      <c r="Y42" s="356">
        <f t="shared" si="65"/>
        <v>0</v>
      </c>
      <c r="Z42" s="356"/>
      <c r="AA42" s="356">
        <f t="shared" si="66"/>
        <v>0</v>
      </c>
      <c r="AB42" s="356"/>
      <c r="AC42" s="356">
        <f t="shared" si="67"/>
        <v>0</v>
      </c>
      <c r="AD42" s="356"/>
      <c r="AE42" s="356">
        <f t="shared" si="68"/>
        <v>0</v>
      </c>
      <c r="AF42" s="356"/>
      <c r="AG42" s="356">
        <f t="shared" si="69"/>
        <v>0</v>
      </c>
      <c r="AH42" s="356"/>
      <c r="AI42" s="356">
        <f t="shared" si="70"/>
        <v>0</v>
      </c>
      <c r="AJ42" s="413">
        <f t="shared" si="73"/>
        <v>0</v>
      </c>
      <c r="AK42" s="399">
        <f t="shared" si="71"/>
        <v>0</v>
      </c>
      <c r="AL42" s="414" t="e">
        <f t="shared" si="72"/>
        <v>#DIV/0!</v>
      </c>
      <c r="AM42" s="415"/>
      <c r="AN42" s="415"/>
    </row>
    <row r="43" spans="1:40" ht="13.8" x14ac:dyDescent="0.3">
      <c r="A43" s="61"/>
      <c r="B43" s="138"/>
      <c r="C43" s="61"/>
      <c r="D43" s="66"/>
      <c r="E43" s="131"/>
      <c r="F43" s="63"/>
      <c r="G43" s="661">
        <f t="shared" ref="G43" si="74">E43*F43</f>
        <v>0</v>
      </c>
      <c r="H43" s="405"/>
      <c r="I43" s="355">
        <f t="shared" si="59"/>
        <v>0</v>
      </c>
      <c r="J43" s="406"/>
      <c r="K43" s="355">
        <f t="shared" si="60"/>
        <v>0</v>
      </c>
      <c r="L43" s="406"/>
      <c r="M43" s="355">
        <f>L43*F43</f>
        <v>0</v>
      </c>
      <c r="N43" s="406"/>
      <c r="O43" s="355">
        <f t="shared" si="61"/>
        <v>0</v>
      </c>
      <c r="P43" s="406"/>
      <c r="Q43" s="355">
        <f t="shared" si="62"/>
        <v>0</v>
      </c>
      <c r="R43" s="406"/>
      <c r="S43" s="355">
        <f>R43*H43</f>
        <v>0</v>
      </c>
      <c r="T43" s="355"/>
      <c r="U43" s="355">
        <f t="shared" si="63"/>
        <v>0</v>
      </c>
      <c r="V43" s="355"/>
      <c r="W43" s="355">
        <f t="shared" si="64"/>
        <v>0</v>
      </c>
      <c r="X43" s="355"/>
      <c r="Y43" s="355">
        <f t="shared" si="65"/>
        <v>0</v>
      </c>
      <c r="Z43" s="355"/>
      <c r="AA43" s="355">
        <f t="shared" si="66"/>
        <v>0</v>
      </c>
      <c r="AB43" s="355"/>
      <c r="AC43" s="355">
        <f t="shared" si="67"/>
        <v>0</v>
      </c>
      <c r="AD43" s="355"/>
      <c r="AE43" s="355">
        <f t="shared" si="68"/>
        <v>0</v>
      </c>
      <c r="AF43" s="355"/>
      <c r="AG43" s="355">
        <f t="shared" si="69"/>
        <v>0</v>
      </c>
      <c r="AH43" s="355"/>
      <c r="AI43" s="355">
        <f t="shared" si="70"/>
        <v>0</v>
      </c>
      <c r="AJ43" s="412">
        <f t="shared" si="73"/>
        <v>0</v>
      </c>
      <c r="AK43" s="398">
        <f t="shared" si="71"/>
        <v>0</v>
      </c>
      <c r="AL43" s="416" t="e">
        <f t="shared" si="72"/>
        <v>#DIV/0!</v>
      </c>
      <c r="AM43" s="417"/>
      <c r="AN43" s="417"/>
    </row>
    <row r="44" spans="1:40" ht="13.8" x14ac:dyDescent="0.3">
      <c r="A44" s="313"/>
      <c r="B44" s="314"/>
      <c r="C44" s="313"/>
      <c r="D44" s="318"/>
      <c r="E44" s="317"/>
      <c r="F44" s="319"/>
      <c r="G44" s="410">
        <f t="shared" si="58"/>
        <v>0</v>
      </c>
      <c r="H44" s="359"/>
      <c r="I44" s="356">
        <f t="shared" si="59"/>
        <v>0</v>
      </c>
      <c r="J44" s="409"/>
      <c r="K44" s="356">
        <f t="shared" si="60"/>
        <v>0</v>
      </c>
      <c r="L44" s="409"/>
      <c r="M44" s="356">
        <f>L44*F44</f>
        <v>0</v>
      </c>
      <c r="N44" s="409"/>
      <c r="O44" s="356">
        <f t="shared" si="61"/>
        <v>0</v>
      </c>
      <c r="P44" s="409"/>
      <c r="Q44" s="356">
        <f t="shared" si="62"/>
        <v>0</v>
      </c>
      <c r="R44" s="409"/>
      <c r="S44" s="356">
        <f>R44*F44</f>
        <v>0</v>
      </c>
      <c r="T44" s="356"/>
      <c r="U44" s="356">
        <f t="shared" si="63"/>
        <v>0</v>
      </c>
      <c r="V44" s="356"/>
      <c r="W44" s="356">
        <f t="shared" si="64"/>
        <v>0</v>
      </c>
      <c r="X44" s="356"/>
      <c r="Y44" s="356">
        <f t="shared" si="65"/>
        <v>0</v>
      </c>
      <c r="Z44" s="356"/>
      <c r="AA44" s="356">
        <f t="shared" si="66"/>
        <v>0</v>
      </c>
      <c r="AB44" s="356"/>
      <c r="AC44" s="356">
        <f t="shared" si="67"/>
        <v>0</v>
      </c>
      <c r="AD44" s="356"/>
      <c r="AE44" s="356">
        <f t="shared" si="68"/>
        <v>0</v>
      </c>
      <c r="AF44" s="356"/>
      <c r="AG44" s="356">
        <f t="shared" si="69"/>
        <v>0</v>
      </c>
      <c r="AH44" s="356"/>
      <c r="AI44" s="356">
        <f t="shared" si="70"/>
        <v>0</v>
      </c>
      <c r="AJ44" s="413">
        <f t="shared" si="73"/>
        <v>0</v>
      </c>
      <c r="AK44" s="399">
        <f t="shared" si="71"/>
        <v>0</v>
      </c>
      <c r="AL44" s="414" t="e">
        <f t="shared" si="72"/>
        <v>#DIV/0!</v>
      </c>
      <c r="AM44" s="415"/>
      <c r="AN44" s="415"/>
    </row>
    <row r="45" spans="1:40" ht="13.8" x14ac:dyDescent="0.25">
      <c r="A45" s="297"/>
      <c r="B45" s="298"/>
      <c r="C45" s="299"/>
      <c r="D45" s="300"/>
      <c r="E45" s="301"/>
      <c r="F45" s="674"/>
      <c r="G45" s="664"/>
      <c r="H45" s="296"/>
      <c r="I45" s="665"/>
      <c r="J45" s="666"/>
      <c r="K45" s="667"/>
      <c r="L45" s="666"/>
      <c r="M45" s="667"/>
      <c r="N45" s="666"/>
      <c r="O45" s="667"/>
      <c r="P45" s="666"/>
      <c r="Q45" s="667"/>
      <c r="R45" s="666"/>
      <c r="S45" s="667"/>
      <c r="T45" s="668"/>
      <c r="U45" s="667"/>
      <c r="V45" s="668"/>
      <c r="W45" s="667"/>
      <c r="X45" s="668"/>
      <c r="Y45" s="667"/>
      <c r="Z45" s="669"/>
      <c r="AA45" s="667"/>
      <c r="AB45" s="670"/>
      <c r="AC45" s="667"/>
      <c r="AD45" s="670"/>
      <c r="AE45" s="667"/>
      <c r="AF45" s="670"/>
      <c r="AG45" s="667"/>
      <c r="AH45" s="668"/>
      <c r="AI45" s="667"/>
      <c r="AJ45" s="671"/>
      <c r="AK45" s="65"/>
      <c r="AL45" s="296"/>
      <c r="AM45" s="521"/>
      <c r="AN45" s="522"/>
    </row>
    <row r="46" spans="1:40" ht="14.4" x14ac:dyDescent="0.3">
      <c r="A46" s="217"/>
      <c r="B46" s="218"/>
      <c r="C46" s="216" t="s">
        <v>89</v>
      </c>
      <c r="D46" s="779">
        <v>0</v>
      </c>
      <c r="E46" s="779"/>
      <c r="F46" s="675"/>
      <c r="G46" s="663"/>
      <c r="H46" s="598"/>
      <c r="I46" s="598"/>
      <c r="J46" s="676"/>
      <c r="K46" s="598"/>
      <c r="L46" s="676"/>
      <c r="M46" s="677"/>
      <c r="N46" s="678"/>
      <c r="O46" s="598"/>
      <c r="P46" s="679"/>
      <c r="Q46" s="598"/>
      <c r="R46" s="676"/>
      <c r="S46" s="598"/>
      <c r="T46" s="598"/>
      <c r="U46" s="598"/>
      <c r="V46" s="680"/>
      <c r="W46" s="681"/>
      <c r="X46" s="680"/>
      <c r="Y46" s="681"/>
      <c r="Z46" s="682"/>
      <c r="AA46" s="681"/>
      <c r="AB46" s="683"/>
      <c r="AC46" s="681"/>
      <c r="AD46" s="684"/>
      <c r="AE46" s="681"/>
      <c r="AF46" s="684"/>
      <c r="AG46" s="681"/>
      <c r="AH46" s="684"/>
      <c r="AI46" s="681"/>
      <c r="AJ46" s="685"/>
      <c r="AK46" s="662"/>
      <c r="AL46" s="12"/>
      <c r="AM46" s="523"/>
      <c r="AN46" s="523"/>
    </row>
    <row r="47" spans="1:40" ht="13.8" x14ac:dyDescent="0.3">
      <c r="A47" s="313"/>
      <c r="B47" s="320"/>
      <c r="C47" s="313"/>
      <c r="D47" s="316"/>
      <c r="E47" s="317"/>
      <c r="F47" s="312">
        <v>0</v>
      </c>
      <c r="G47" s="672">
        <f>E47*F47</f>
        <v>0</v>
      </c>
      <c r="H47" s="308"/>
      <c r="I47" s="354">
        <f>F47*H47</f>
        <v>0</v>
      </c>
      <c r="J47" s="354"/>
      <c r="K47" s="354">
        <f>J47*F47</f>
        <v>0</v>
      </c>
      <c r="L47" s="354"/>
      <c r="M47" s="354">
        <f>L47*F47</f>
        <v>0</v>
      </c>
      <c r="N47" s="354"/>
      <c r="O47" s="354">
        <f>N47*F47</f>
        <v>0</v>
      </c>
      <c r="P47" s="354"/>
      <c r="Q47" s="354">
        <f>P47*F47</f>
        <v>0</v>
      </c>
      <c r="R47" s="354"/>
      <c r="S47" s="354">
        <f>R47*F47</f>
        <v>0</v>
      </c>
      <c r="T47" s="354"/>
      <c r="U47" s="354">
        <f>T47*F47</f>
        <v>0</v>
      </c>
      <c r="V47" s="354"/>
      <c r="W47" s="354">
        <f>V47*F47</f>
        <v>0</v>
      </c>
      <c r="X47" s="354"/>
      <c r="Y47" s="354">
        <f>X47*F47</f>
        <v>0</v>
      </c>
      <c r="Z47" s="354"/>
      <c r="AA47" s="354">
        <f>Z47*F47</f>
        <v>0</v>
      </c>
      <c r="AB47" s="354"/>
      <c r="AC47" s="354">
        <f>AB47*F47</f>
        <v>0</v>
      </c>
      <c r="AD47" s="354"/>
      <c r="AE47" s="354">
        <f>AD47*F47</f>
        <v>0</v>
      </c>
      <c r="AF47" s="354"/>
      <c r="AG47" s="354">
        <f>AF47*F47</f>
        <v>0</v>
      </c>
      <c r="AH47" s="354"/>
      <c r="AI47" s="354">
        <f>AH47*F47</f>
        <v>0</v>
      </c>
      <c r="AJ47" s="673">
        <f t="shared" ref="AJ47" si="75">H47+J47+L47+N47+P47+R47+T47+V47+X47+Z47+AB47+AD47+AF47+AH47</f>
        <v>0</v>
      </c>
      <c r="AK47" s="356">
        <f>SUM(AJ47)*F47</f>
        <v>0</v>
      </c>
      <c r="AL47" s="414" t="e">
        <f>AJ47/E47</f>
        <v>#DIV/0!</v>
      </c>
      <c r="AM47" s="431"/>
      <c r="AN47" s="431"/>
    </row>
    <row r="48" spans="1:40" ht="13.8" x14ac:dyDescent="0.3">
      <c r="A48" s="61"/>
      <c r="B48" s="138"/>
      <c r="C48" s="61"/>
      <c r="D48" s="66"/>
      <c r="E48" s="131"/>
      <c r="F48" s="63"/>
      <c r="G48" s="64">
        <f t="shared" ref="G48:G50" si="76">E48*F48</f>
        <v>0</v>
      </c>
      <c r="H48" s="61"/>
      <c r="I48" s="355">
        <f>F48*H48</f>
        <v>0</v>
      </c>
      <c r="J48" s="138"/>
      <c r="K48" s="355">
        <f>J48*F48</f>
        <v>0</v>
      </c>
      <c r="L48" s="138"/>
      <c r="M48" s="355">
        <f>L48*F48</f>
        <v>0</v>
      </c>
      <c r="N48" s="367"/>
      <c r="O48" s="355">
        <f>N48*F48</f>
        <v>0</v>
      </c>
      <c r="P48" s="368"/>
      <c r="Q48" s="61">
        <f>P48*F48</f>
        <v>0</v>
      </c>
      <c r="R48" s="138"/>
      <c r="S48" s="61">
        <f>R48*F48</f>
        <v>0</v>
      </c>
      <c r="T48" s="61"/>
      <c r="U48" s="61">
        <f>T48*F48</f>
        <v>0</v>
      </c>
      <c r="V48" s="369"/>
      <c r="W48" s="344">
        <f>V48*F48</f>
        <v>0</v>
      </c>
      <c r="X48" s="369"/>
      <c r="Y48" s="344">
        <f>X48*F48</f>
        <v>0</v>
      </c>
      <c r="Z48" s="360"/>
      <c r="AA48" s="344">
        <f>Z48*F48</f>
        <v>0</v>
      </c>
      <c r="AB48" s="361"/>
      <c r="AC48" s="344">
        <f>AB48*F48</f>
        <v>0</v>
      </c>
      <c r="AD48" s="348"/>
      <c r="AE48" s="344">
        <f>AD48*F48</f>
        <v>0</v>
      </c>
      <c r="AF48" s="348"/>
      <c r="AG48" s="344">
        <f>AF48*F48</f>
        <v>0</v>
      </c>
      <c r="AH48" s="348"/>
      <c r="AI48" s="344">
        <f>AH48*F48</f>
        <v>0</v>
      </c>
      <c r="AJ48" s="412">
        <f t="shared" ref="AJ48:AJ50" si="77">H48+J48+L48+N48+P48+R48+T48+V48+X48+Z48+AB48+AD48+AF48+AH48</f>
        <v>0</v>
      </c>
      <c r="AK48" s="355">
        <f>SUM(AJ48)*F48</f>
        <v>0</v>
      </c>
      <c r="AL48" s="416" t="e">
        <f>AJ48/E48</f>
        <v>#DIV/0!</v>
      </c>
      <c r="AM48" s="432"/>
      <c r="AN48" s="432"/>
    </row>
    <row r="49" spans="1:41" ht="13.8" x14ac:dyDescent="0.3">
      <c r="A49" s="313"/>
      <c r="B49" s="320"/>
      <c r="C49" s="313"/>
      <c r="D49" s="316"/>
      <c r="E49" s="317"/>
      <c r="F49" s="319"/>
      <c r="G49" s="321">
        <f t="shared" si="76"/>
        <v>0</v>
      </c>
      <c r="H49" s="313"/>
      <c r="I49" s="356">
        <f>F49*H49</f>
        <v>0</v>
      </c>
      <c r="J49" s="320"/>
      <c r="K49" s="356">
        <f>J49*F49</f>
        <v>0</v>
      </c>
      <c r="L49" s="320"/>
      <c r="M49" s="356">
        <f>L49*F49</f>
        <v>0</v>
      </c>
      <c r="N49" s="362"/>
      <c r="O49" s="356">
        <f>N49*F49</f>
        <v>0</v>
      </c>
      <c r="P49" s="370"/>
      <c r="Q49" s="313">
        <f>P49*F49</f>
        <v>0</v>
      </c>
      <c r="R49" s="320"/>
      <c r="S49" s="313">
        <f>R49*F49</f>
        <v>0</v>
      </c>
      <c r="T49" s="313"/>
      <c r="U49" s="313">
        <f>T49*F49</f>
        <v>0</v>
      </c>
      <c r="V49" s="363"/>
      <c r="W49" s="345">
        <f>V49*F49</f>
        <v>0</v>
      </c>
      <c r="X49" s="363"/>
      <c r="Y49" s="345">
        <f>X49*F49</f>
        <v>0</v>
      </c>
      <c r="Z49" s="364"/>
      <c r="AA49" s="345">
        <f>Z49*F49</f>
        <v>0</v>
      </c>
      <c r="AB49" s="365"/>
      <c r="AC49" s="345">
        <f>AB49*F49</f>
        <v>0</v>
      </c>
      <c r="AD49" s="350"/>
      <c r="AE49" s="345">
        <f>AD49*F49</f>
        <v>0</v>
      </c>
      <c r="AF49" s="350"/>
      <c r="AG49" s="345">
        <f>AF49*F49</f>
        <v>0</v>
      </c>
      <c r="AH49" s="350"/>
      <c r="AI49" s="345">
        <f>AH49*F49</f>
        <v>0</v>
      </c>
      <c r="AJ49" s="413">
        <f t="shared" si="77"/>
        <v>0</v>
      </c>
      <c r="AK49" s="356">
        <f>SUM(AJ49)*F49</f>
        <v>0</v>
      </c>
      <c r="AL49" s="414" t="e">
        <f>AJ49/E49</f>
        <v>#DIV/0!</v>
      </c>
      <c r="AM49" s="431"/>
      <c r="AN49" s="431"/>
      <c r="AO49" s="500"/>
    </row>
    <row r="50" spans="1:41" ht="13.8" x14ac:dyDescent="0.3">
      <c r="A50" s="61"/>
      <c r="B50" s="138"/>
      <c r="C50" s="61"/>
      <c r="D50" s="66"/>
      <c r="E50" s="131"/>
      <c r="F50" s="63"/>
      <c r="G50" s="64">
        <f t="shared" si="76"/>
        <v>0</v>
      </c>
      <c r="H50" s="61"/>
      <c r="I50" s="355">
        <f>F50*H50</f>
        <v>0</v>
      </c>
      <c r="J50" s="138"/>
      <c r="K50" s="355">
        <f>J50*F50</f>
        <v>0</v>
      </c>
      <c r="L50" s="138"/>
      <c r="M50" s="355">
        <f>L50*F50</f>
        <v>0</v>
      </c>
      <c r="N50" s="367"/>
      <c r="O50" s="355">
        <f>N50*F50</f>
        <v>0</v>
      </c>
      <c r="P50" s="368"/>
      <c r="Q50" s="61">
        <f>P50*F50</f>
        <v>0</v>
      </c>
      <c r="R50" s="138"/>
      <c r="S50" s="61">
        <f>R50*F50</f>
        <v>0</v>
      </c>
      <c r="T50" s="61"/>
      <c r="U50" s="61">
        <f>T50*F50</f>
        <v>0</v>
      </c>
      <c r="V50" s="369"/>
      <c r="W50" s="344">
        <f>V50*F50</f>
        <v>0</v>
      </c>
      <c r="X50" s="369"/>
      <c r="Y50" s="344">
        <f>X50*F50</f>
        <v>0</v>
      </c>
      <c r="Z50" s="360"/>
      <c r="AA50" s="344">
        <f>Z50*F50</f>
        <v>0</v>
      </c>
      <c r="AB50" s="361"/>
      <c r="AC50" s="344">
        <f>AB50*F50</f>
        <v>0</v>
      </c>
      <c r="AD50" s="348"/>
      <c r="AE50" s="344">
        <f>AD50*F50</f>
        <v>0</v>
      </c>
      <c r="AF50" s="348"/>
      <c r="AG50" s="344">
        <f>AF50*F50</f>
        <v>0</v>
      </c>
      <c r="AH50" s="348"/>
      <c r="AI50" s="344">
        <f>AH50*F50</f>
        <v>0</v>
      </c>
      <c r="AJ50" s="412">
        <f t="shared" si="77"/>
        <v>0</v>
      </c>
      <c r="AK50" s="355">
        <f>SUM(AJ50)*F50</f>
        <v>0</v>
      </c>
      <c r="AL50" s="416" t="e">
        <f>AJ50/E50</f>
        <v>#DIV/0!</v>
      </c>
      <c r="AM50" s="432"/>
      <c r="AN50" s="432"/>
      <c r="AO50" s="500"/>
    </row>
    <row r="51" spans="1:41" ht="13.8" x14ac:dyDescent="0.3">
      <c r="A51" s="313"/>
      <c r="B51" s="320"/>
      <c r="C51" s="313"/>
      <c r="D51" s="316"/>
      <c r="E51" s="317"/>
      <c r="F51" s="319"/>
      <c r="G51" s="321">
        <f t="shared" ref="G51" si="78">E51*F51</f>
        <v>0</v>
      </c>
      <c r="H51" s="313"/>
      <c r="I51" s="357">
        <f>F51*H51</f>
        <v>0</v>
      </c>
      <c r="J51" s="320"/>
      <c r="K51" s="357">
        <f>J51*F51</f>
        <v>0</v>
      </c>
      <c r="L51" s="320"/>
      <c r="M51" s="356">
        <f>L51*F51</f>
        <v>0</v>
      </c>
      <c r="N51" s="362"/>
      <c r="O51" s="357">
        <f>N51*F51</f>
        <v>0</v>
      </c>
      <c r="P51" s="370"/>
      <c r="Q51" s="313"/>
      <c r="R51" s="320"/>
      <c r="S51" s="313"/>
      <c r="T51" s="313"/>
      <c r="U51" s="313"/>
      <c r="V51" s="363"/>
      <c r="W51" s="345"/>
      <c r="X51" s="363"/>
      <c r="Y51" s="345"/>
      <c r="Z51" s="364"/>
      <c r="AA51" s="345">
        <f>Z51*F51</f>
        <v>0</v>
      </c>
      <c r="AB51" s="365"/>
      <c r="AC51" s="345">
        <f>AB51*F51</f>
        <v>0</v>
      </c>
      <c r="AD51" s="350"/>
      <c r="AE51" s="345">
        <f>AD51*F51</f>
        <v>0</v>
      </c>
      <c r="AF51" s="350"/>
      <c r="AG51" s="345">
        <f>AF51*F51</f>
        <v>0</v>
      </c>
      <c r="AH51" s="350"/>
      <c r="AI51" s="345">
        <f>AH51*F51</f>
        <v>0</v>
      </c>
      <c r="AJ51" s="413">
        <f>H51+J51+L51+N51+P51+R51+T51+V51+X51+Z51+AB51+AD51+AF51+AH51</f>
        <v>0</v>
      </c>
      <c r="AK51" s="356">
        <f>AJ51*F51</f>
        <v>0</v>
      </c>
      <c r="AL51" s="414" t="e">
        <f>AJ51/E51</f>
        <v>#DIV/0!</v>
      </c>
      <c r="AM51" s="415"/>
      <c r="AN51" s="415"/>
      <c r="AO51" s="500"/>
    </row>
    <row r="52" spans="1:41" ht="31.5" customHeight="1" x14ac:dyDescent="0.25">
      <c r="A52" s="68"/>
      <c r="B52" s="139"/>
      <c r="C52" s="781" t="s">
        <v>80</v>
      </c>
      <c r="D52" s="781"/>
      <c r="E52" s="781"/>
      <c r="F52" s="285" t="e">
        <f>(G53)/(G34)</f>
        <v>#REF!</v>
      </c>
      <c r="G52" s="115"/>
      <c r="H52" s="69"/>
      <c r="I52" s="62"/>
      <c r="J52" s="139"/>
      <c r="K52" s="69"/>
      <c r="L52" s="139"/>
      <c r="M52" s="371"/>
      <c r="N52" s="372"/>
      <c r="O52" s="69"/>
      <c r="P52" s="373"/>
      <c r="Q52" s="69"/>
      <c r="R52" s="139"/>
      <c r="S52" s="69"/>
      <c r="T52" s="69"/>
      <c r="U52" s="69"/>
      <c r="V52" s="374"/>
      <c r="W52" s="69"/>
      <c r="X52" s="374"/>
      <c r="Y52" s="69"/>
      <c r="Z52" s="139"/>
      <c r="AA52" s="69"/>
      <c r="AB52" s="69"/>
      <c r="AC52" s="69"/>
      <c r="AD52" s="69"/>
      <c r="AE52" s="69"/>
      <c r="AF52" s="69"/>
      <c r="AG52" s="69"/>
      <c r="AH52" s="69"/>
      <c r="AI52" s="69"/>
      <c r="AJ52" s="73"/>
      <c r="AK52" s="74"/>
      <c r="AL52" s="417"/>
      <c r="AM52" s="520"/>
      <c r="AN52" s="520"/>
      <c r="AO52" s="500"/>
    </row>
    <row r="53" spans="1:41" ht="13.8" x14ac:dyDescent="0.25">
      <c r="A53" s="68"/>
      <c r="B53" s="139"/>
      <c r="C53" s="9"/>
      <c r="D53" s="70"/>
      <c r="E53" s="147"/>
      <c r="F53" s="71" t="s">
        <v>8</v>
      </c>
      <c r="G53" s="72">
        <f>SUM(G38:G51)</f>
        <v>0</v>
      </c>
      <c r="H53" s="69"/>
      <c r="I53" s="353">
        <f>SUM(I38:I44)</f>
        <v>0</v>
      </c>
      <c r="J53" s="139"/>
      <c r="K53" s="375">
        <f>SUM(K38:K44)</f>
        <v>0</v>
      </c>
      <c r="L53" s="376"/>
      <c r="M53" s="375">
        <f>SUM(M38:M44)</f>
        <v>0</v>
      </c>
      <c r="N53" s="377"/>
      <c r="O53" s="375">
        <f>SUM(O38:O44)</f>
        <v>0</v>
      </c>
      <c r="P53" s="378"/>
      <c r="Q53" s="375">
        <f>SUM(Q38:Q44)</f>
        <v>0</v>
      </c>
      <c r="R53" s="376"/>
      <c r="S53" s="375">
        <f>SUM(S38:S44)</f>
        <v>0</v>
      </c>
      <c r="T53" s="375"/>
      <c r="U53" s="375">
        <f>SUM(U38:U46)</f>
        <v>0</v>
      </c>
      <c r="V53" s="352"/>
      <c r="W53" s="375">
        <f>SUM(W38:W46)</f>
        <v>0</v>
      </c>
      <c r="X53" s="352"/>
      <c r="Y53" s="375">
        <f>SUM(Y38:Y46)</f>
        <v>0</v>
      </c>
      <c r="Z53" s="376"/>
      <c r="AA53" s="375">
        <f>SUM(AA38:AA52)</f>
        <v>0</v>
      </c>
      <c r="AB53" s="375"/>
      <c r="AC53" s="375">
        <f>SUM(AC38:AC52)</f>
        <v>0</v>
      </c>
      <c r="AD53" s="375"/>
      <c r="AE53" s="375">
        <f>SUM(AE38:AE52)</f>
        <v>0</v>
      </c>
      <c r="AF53" s="375"/>
      <c r="AG53" s="375">
        <f>SUM(AG38:AG52)</f>
        <v>0</v>
      </c>
      <c r="AH53" s="375"/>
      <c r="AI53" s="375">
        <f>SUM(AI38:AI52)</f>
        <v>0</v>
      </c>
      <c r="AJ53" s="73"/>
      <c r="AK53" s="74">
        <f>SUM(AK38:AK52)</f>
        <v>0</v>
      </c>
      <c r="AL53" s="417"/>
      <c r="AM53" s="520"/>
      <c r="AN53" s="520"/>
      <c r="AO53" s="500"/>
    </row>
    <row r="54" spans="1:41" ht="13.8" x14ac:dyDescent="0.25">
      <c r="A54" s="75"/>
      <c r="B54" s="140"/>
      <c r="C54" s="76"/>
      <c r="D54" s="77"/>
      <c r="E54" s="148"/>
      <c r="F54" s="78"/>
      <c r="G54" s="79"/>
      <c r="H54" s="80"/>
      <c r="I54" s="55"/>
      <c r="J54" s="81"/>
      <c r="K54" s="55"/>
      <c r="L54" s="82"/>
      <c r="M54" s="78"/>
      <c r="N54" s="82"/>
      <c r="O54" s="78"/>
      <c r="P54" s="82"/>
      <c r="Q54" s="78"/>
      <c r="R54" s="82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83"/>
      <c r="AK54" s="84"/>
      <c r="AL54" s="209"/>
      <c r="AM54" s="500"/>
      <c r="AN54" s="500"/>
      <c r="AO54" s="500"/>
    </row>
    <row r="55" spans="1:41" ht="15.6" x14ac:dyDescent="0.25">
      <c r="A55" s="85"/>
      <c r="B55" s="141"/>
      <c r="C55" s="780" t="s">
        <v>90</v>
      </c>
      <c r="D55" s="780"/>
      <c r="E55" s="780"/>
      <c r="G55" s="499" t="e">
        <f>SUM(G34)+(G53)</f>
        <v>#REF!</v>
      </c>
      <c r="H55" s="379"/>
      <c r="I55" s="382" t="e">
        <f>(I32)+(I53)</f>
        <v>#REF!</v>
      </c>
      <c r="J55" s="383"/>
      <c r="K55" s="382" t="e">
        <f>(K32)+(K53)</f>
        <v>#REF!</v>
      </c>
      <c r="L55" s="384"/>
      <c r="M55" s="381" t="e">
        <f>(M32)+(M53)</f>
        <v>#REF!</v>
      </c>
      <c r="N55" s="384"/>
      <c r="O55" s="381" t="e">
        <f>(O32)+(O53)</f>
        <v>#REF!</v>
      </c>
      <c r="P55" s="384"/>
      <c r="Q55" s="381" t="e">
        <f>(Q32)+(Q53)</f>
        <v>#REF!</v>
      </c>
      <c r="R55" s="384"/>
      <c r="S55" s="381" t="e">
        <f>(S32)+(S53)</f>
        <v>#REF!</v>
      </c>
      <c r="T55" s="381"/>
      <c r="U55" s="381" t="e">
        <f>(U32)+(U53)</f>
        <v>#REF!</v>
      </c>
      <c r="V55" s="381"/>
      <c r="W55" s="381" t="e">
        <f>(W32)+(W53)</f>
        <v>#REF!</v>
      </c>
      <c r="X55" s="381"/>
      <c r="Y55" s="381" t="e">
        <f>(Y32)+(Y53)</f>
        <v>#REF!</v>
      </c>
      <c r="Z55" s="381"/>
      <c r="AA55" s="381" t="e">
        <f>(AA32)+(AA53)</f>
        <v>#REF!</v>
      </c>
      <c r="AB55" s="381"/>
      <c r="AC55" s="381" t="e">
        <f>(AC32)+(AC53)</f>
        <v>#REF!</v>
      </c>
      <c r="AD55" s="381"/>
      <c r="AE55" s="381" t="e">
        <f>(AE32)+(AE53)</f>
        <v>#REF!</v>
      </c>
      <c r="AF55" s="381"/>
      <c r="AG55" s="381" t="e">
        <f>(AG32)+(AG53)</f>
        <v>#REF!</v>
      </c>
      <c r="AH55" s="381"/>
      <c r="AI55" s="381" t="e">
        <f>(AI32)+(AI53)</f>
        <v>#REF!</v>
      </c>
      <c r="AJ55" s="380"/>
      <c r="AK55" s="381" t="e">
        <f>(AK32)+(AK53)</f>
        <v>#REF!</v>
      </c>
      <c r="AL55" s="209"/>
      <c r="AM55" s="500"/>
      <c r="AN55" s="500"/>
      <c r="AO55" s="500"/>
    </row>
    <row r="56" spans="1:41" ht="13.8" x14ac:dyDescent="0.25">
      <c r="A56" s="85"/>
      <c r="B56" s="141"/>
      <c r="C56" s="90"/>
      <c r="D56" s="91"/>
      <c r="E56" s="149"/>
      <c r="F56" s="154"/>
      <c r="G56" s="215"/>
      <c r="H56" s="385"/>
      <c r="I56" s="386"/>
      <c r="J56" s="387"/>
      <c r="K56" s="386"/>
      <c r="L56" s="155"/>
      <c r="M56" s="154"/>
      <c r="N56" s="155"/>
      <c r="O56" s="154"/>
      <c r="P56" s="155"/>
      <c r="Q56" s="154"/>
      <c r="R56" s="155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388"/>
      <c r="AK56" s="389"/>
      <c r="AL56" s="209"/>
      <c r="AM56" s="500"/>
      <c r="AN56" s="500"/>
      <c r="AO56" s="500"/>
    </row>
    <row r="57" spans="1:41" ht="13.8" x14ac:dyDescent="0.25">
      <c r="A57" s="85"/>
      <c r="B57" s="141"/>
      <c r="C57" s="100" t="s">
        <v>180</v>
      </c>
      <c r="D57" s="101"/>
      <c r="E57" s="133"/>
      <c r="F57" s="154"/>
      <c r="G57" s="215" t="e">
        <f>ROUNDUP(G55*0.05,2)</f>
        <v>#REF!</v>
      </c>
      <c r="H57" s="385"/>
      <c r="I57" s="390" t="e">
        <f>ROUNDUP(I55*0.05,2)</f>
        <v>#REF!</v>
      </c>
      <c r="J57" s="387"/>
      <c r="K57" s="390" t="e">
        <f>ROUNDUP(K55*0.05,2)</f>
        <v>#REF!</v>
      </c>
      <c r="L57" s="391"/>
      <c r="M57" s="390" t="e">
        <f>ROUNDUP(M55*0.05,2)</f>
        <v>#REF!</v>
      </c>
      <c r="N57" s="391"/>
      <c r="O57" s="390" t="e">
        <f>ROUNDUP(O55*0.05,2)</f>
        <v>#REF!</v>
      </c>
      <c r="P57" s="391"/>
      <c r="Q57" s="390" t="e">
        <f>ROUNDUP(Q55*0.05,2)</f>
        <v>#REF!</v>
      </c>
      <c r="R57" s="391"/>
      <c r="S57" s="390" t="e">
        <f>ROUNDUP(S55*0.05,2)</f>
        <v>#REF!</v>
      </c>
      <c r="T57" s="390"/>
      <c r="U57" s="390" t="e">
        <f>ROUNDUP(U55*0.05,2)</f>
        <v>#REF!</v>
      </c>
      <c r="V57" s="390"/>
      <c r="W57" s="390" t="e">
        <f>ROUNDUP(W55*0.05,2)</f>
        <v>#REF!</v>
      </c>
      <c r="X57" s="390"/>
      <c r="Y57" s="390" t="e">
        <f>ROUNDUP(Y55*0.05,2)</f>
        <v>#REF!</v>
      </c>
      <c r="Z57" s="390"/>
      <c r="AA57" s="390" t="e">
        <f>ROUNDUP(AA55*0.05,2)</f>
        <v>#REF!</v>
      </c>
      <c r="AB57" s="390"/>
      <c r="AC57" s="390" t="e">
        <f>ROUNDUP(AC55*0.05,2)</f>
        <v>#REF!</v>
      </c>
      <c r="AD57" s="390"/>
      <c r="AE57" s="390" t="e">
        <f>ROUNDUP(AE55*0.05,2)</f>
        <v>#REF!</v>
      </c>
      <c r="AF57" s="390"/>
      <c r="AG57" s="390" t="e">
        <f>ROUNDUP(AG55*0.05,2)</f>
        <v>#REF!</v>
      </c>
      <c r="AH57" s="390"/>
      <c r="AI57" s="390" t="e">
        <f>ROUNDUP(AI55*0.05,2)</f>
        <v>#REF!</v>
      </c>
      <c r="AJ57" s="388"/>
      <c r="AK57" s="390" t="e">
        <f>ROUNDUP(AK55*0.05,2)</f>
        <v>#REF!</v>
      </c>
      <c r="AL57" s="124"/>
      <c r="AM57" s="500"/>
      <c r="AN57" s="500"/>
      <c r="AO57" s="500"/>
    </row>
    <row r="58" spans="1:41" ht="13.8" x14ac:dyDescent="0.25">
      <c r="A58" s="85"/>
      <c r="B58" s="141"/>
      <c r="C58" s="92"/>
      <c r="D58" s="91"/>
      <c r="E58" s="149"/>
      <c r="F58" s="93"/>
      <c r="G58" s="93"/>
      <c r="H58" s="94"/>
      <c r="I58" s="392" t="s">
        <v>9</v>
      </c>
      <c r="J58" s="393"/>
      <c r="K58" s="394" t="s">
        <v>10</v>
      </c>
      <c r="L58" s="395"/>
      <c r="M58" s="396" t="s">
        <v>11</v>
      </c>
      <c r="N58" s="395"/>
      <c r="O58" s="396" t="s">
        <v>12</v>
      </c>
      <c r="P58" s="395"/>
      <c r="Q58" s="396" t="s">
        <v>13</v>
      </c>
      <c r="R58" s="395"/>
      <c r="S58" s="396" t="s">
        <v>34</v>
      </c>
      <c r="T58" s="396"/>
      <c r="U58" s="396" t="s">
        <v>37</v>
      </c>
      <c r="V58" s="396"/>
      <c r="W58" s="396" t="s">
        <v>40</v>
      </c>
      <c r="X58" s="396"/>
      <c r="Y58" s="396" t="s">
        <v>41</v>
      </c>
      <c r="Z58" s="396"/>
      <c r="AA58" s="396" t="s">
        <v>46</v>
      </c>
      <c r="AB58" s="396"/>
      <c r="AC58" s="396" t="s">
        <v>49</v>
      </c>
      <c r="AD58" s="396"/>
      <c r="AE58" s="396" t="s">
        <v>52</v>
      </c>
      <c r="AF58" s="396"/>
      <c r="AG58" s="396" t="s">
        <v>57</v>
      </c>
      <c r="AH58" s="396"/>
      <c r="AI58" s="396" t="s">
        <v>58</v>
      </c>
      <c r="AJ58" s="388"/>
      <c r="AK58" s="457"/>
      <c r="AL58" s="124"/>
      <c r="AM58" s="500"/>
      <c r="AN58" s="500"/>
      <c r="AO58" s="500"/>
    </row>
    <row r="59" spans="1:41" ht="13.8" x14ac:dyDescent="0.25">
      <c r="A59" s="85"/>
      <c r="B59" s="141"/>
      <c r="C59" s="265" t="s">
        <v>3</v>
      </c>
      <c r="D59" s="266"/>
      <c r="E59" s="267"/>
      <c r="F59" s="268"/>
      <c r="G59" s="268"/>
      <c r="H59" s="269"/>
      <c r="I59" s="270" t="e">
        <f>I32-I57</f>
        <v>#REF!</v>
      </c>
      <c r="J59" s="271"/>
      <c r="K59" s="270" t="e">
        <f>K55-K57</f>
        <v>#REF!</v>
      </c>
      <c r="L59" s="272"/>
      <c r="M59" s="270" t="e">
        <f>M55-M57</f>
        <v>#REF!</v>
      </c>
      <c r="N59" s="272"/>
      <c r="O59" s="270" t="e">
        <f>O55-O57</f>
        <v>#REF!</v>
      </c>
      <c r="P59" s="272"/>
      <c r="Q59" s="270" t="e">
        <f>Q55-Q57</f>
        <v>#REF!</v>
      </c>
      <c r="R59" s="272"/>
      <c r="S59" s="270" t="e">
        <f>S55-S57</f>
        <v>#REF!</v>
      </c>
      <c r="T59" s="270"/>
      <c r="U59" s="270" t="e">
        <f>U55-U57</f>
        <v>#REF!</v>
      </c>
      <c r="V59" s="270"/>
      <c r="W59" s="270" t="e">
        <f>W55-W57</f>
        <v>#REF!</v>
      </c>
      <c r="X59" s="270"/>
      <c r="Y59" s="270" t="e">
        <f>Y55-Y57</f>
        <v>#REF!</v>
      </c>
      <c r="Z59" s="270"/>
      <c r="AA59" s="270" t="e">
        <f>AA55-AA57</f>
        <v>#REF!</v>
      </c>
      <c r="AB59" s="270"/>
      <c r="AC59" s="270" t="e">
        <f>AC55-AC57</f>
        <v>#REF!</v>
      </c>
      <c r="AD59" s="270"/>
      <c r="AE59" s="270" t="e">
        <f>AE55-AE57</f>
        <v>#REF!</v>
      </c>
      <c r="AF59" s="270"/>
      <c r="AG59" s="270" t="e">
        <f>AG55-AG57</f>
        <v>#REF!</v>
      </c>
      <c r="AH59" s="270"/>
      <c r="AI59" s="270" t="e">
        <f>AI55-AI57</f>
        <v>#REF!</v>
      </c>
      <c r="AJ59" s="273"/>
      <c r="AK59" s="274" t="e">
        <f>AK55-AK57</f>
        <v>#REF!</v>
      </c>
      <c r="AL59" s="209"/>
      <c r="AM59" s="500"/>
      <c r="AN59" s="500"/>
    </row>
    <row r="60" spans="1:41" x14ac:dyDescent="0.25">
      <c r="A60" s="85"/>
      <c r="B60" s="141"/>
      <c r="C60" s="92"/>
      <c r="D60" s="91"/>
      <c r="E60" s="149"/>
      <c r="F60" s="93"/>
      <c r="G60" s="93"/>
      <c r="H60" s="92"/>
      <c r="I60" s="93"/>
      <c r="J60" s="96"/>
      <c r="K60" s="95"/>
      <c r="L60" s="97"/>
      <c r="M60" s="93"/>
      <c r="N60" s="97"/>
      <c r="O60" s="93"/>
      <c r="P60" s="97"/>
      <c r="Q60" s="93"/>
      <c r="R60" s="97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8"/>
      <c r="AK60" s="99"/>
      <c r="AL60" s="209"/>
      <c r="AM60" s="500"/>
      <c r="AN60" s="500"/>
    </row>
    <row r="61" spans="1:41" x14ac:dyDescent="0.25">
      <c r="A61" s="85"/>
      <c r="B61" s="141"/>
      <c r="C61" s="275" t="s">
        <v>4</v>
      </c>
      <c r="D61" s="276"/>
      <c r="E61" s="277"/>
      <c r="F61" s="278"/>
      <c r="G61" s="278"/>
      <c r="H61" s="279"/>
      <c r="I61" s="278"/>
      <c r="J61" s="280"/>
      <c r="K61" s="278"/>
      <c r="L61" s="280"/>
      <c r="M61" s="278"/>
      <c r="N61" s="280"/>
      <c r="O61" s="278"/>
      <c r="P61" s="280"/>
      <c r="Q61" s="278"/>
      <c r="R61" s="280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81"/>
      <c r="AK61" s="282" t="e">
        <f>(G55)-(AK59)</f>
        <v>#REF!</v>
      </c>
      <c r="AL61" s="209"/>
      <c r="AM61" s="500"/>
      <c r="AN61" s="500"/>
    </row>
    <row r="62" spans="1:41" x14ac:dyDescent="0.25">
      <c r="A62" s="90"/>
      <c r="B62" s="142"/>
      <c r="C62" s="90"/>
      <c r="D62" s="102"/>
      <c r="E62" s="132"/>
      <c r="F62" s="103"/>
      <c r="G62" s="103"/>
      <c r="H62" s="90"/>
      <c r="I62" s="103"/>
      <c r="J62" s="104"/>
      <c r="K62" s="103"/>
      <c r="L62" s="104"/>
      <c r="M62" s="103"/>
      <c r="N62" s="104"/>
      <c r="O62" s="103"/>
      <c r="P62" s="104"/>
      <c r="Q62" s="103"/>
      <c r="R62" s="104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5"/>
      <c r="AK62" s="106"/>
      <c r="AL62" s="209"/>
      <c r="AM62" s="209"/>
      <c r="AN62" s="209"/>
    </row>
    <row r="63" spans="1:41" ht="13.8" x14ac:dyDescent="0.25">
      <c r="A63" s="107"/>
      <c r="B63" s="153"/>
      <c r="C63" s="286"/>
      <c r="D63" s="286"/>
      <c r="E63" s="287"/>
      <c r="F63" s="215"/>
      <c r="G63" s="154"/>
      <c r="H63" s="107"/>
      <c r="I63" s="154"/>
      <c r="J63" s="155"/>
      <c r="K63" s="156"/>
      <c r="L63" s="288"/>
      <c r="M63" s="215"/>
      <c r="N63" s="288"/>
      <c r="O63" s="215"/>
      <c r="P63" s="288"/>
      <c r="Q63" s="215"/>
      <c r="R63" s="288"/>
      <c r="S63" s="215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289"/>
      <c r="AK63" s="290"/>
      <c r="AL63" s="209"/>
      <c r="AM63" s="209"/>
      <c r="AN63" s="209"/>
    </row>
    <row r="64" spans="1:41" ht="13.8" x14ac:dyDescent="0.25">
      <c r="A64" s="107"/>
      <c r="B64" s="143"/>
      <c r="C64" s="112"/>
      <c r="D64" s="112"/>
      <c r="E64" s="150"/>
      <c r="F64" s="152"/>
      <c r="G64" s="154"/>
      <c r="H64" s="107"/>
      <c r="I64" s="154"/>
      <c r="J64" s="155"/>
      <c r="K64" s="154"/>
      <c r="L64" s="291"/>
      <c r="M64" s="215"/>
      <c r="N64" s="288"/>
      <c r="O64" s="113"/>
      <c r="P64" s="291"/>
      <c r="Q64" s="292"/>
      <c r="R64" s="291"/>
      <c r="S64" s="292"/>
      <c r="T64" s="293"/>
      <c r="U64" s="293"/>
      <c r="V64" s="293"/>
      <c r="W64" s="293"/>
      <c r="X64" s="293"/>
      <c r="Y64" s="293"/>
      <c r="Z64" s="293"/>
      <c r="AA64" s="293"/>
      <c r="AB64" s="293"/>
      <c r="AC64" s="293"/>
      <c r="AD64" s="293"/>
      <c r="AE64" s="293"/>
      <c r="AF64" s="293"/>
      <c r="AG64" s="293"/>
      <c r="AH64" s="293"/>
      <c r="AI64" s="293"/>
      <c r="AJ64" s="289"/>
      <c r="AK64" s="294"/>
      <c r="AL64" s="209"/>
      <c r="AM64" s="209"/>
      <c r="AN64" s="209"/>
    </row>
    <row r="65" spans="1:40" ht="13.8" x14ac:dyDescent="0.25">
      <c r="A65" s="107"/>
      <c r="B65" s="143"/>
      <c r="C65" s="107"/>
      <c r="D65" s="114"/>
      <c r="E65" s="134"/>
      <c r="F65" s="154"/>
      <c r="G65" s="154"/>
      <c r="H65" s="107"/>
      <c r="I65" s="154"/>
      <c r="J65" s="155"/>
      <c r="K65" s="154"/>
      <c r="L65" s="155"/>
      <c r="M65" s="154"/>
      <c r="N65" s="155"/>
      <c r="O65" s="154"/>
      <c r="P65" s="155"/>
      <c r="Q65" s="154"/>
      <c r="R65" s="155"/>
      <c r="S65" s="154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5"/>
      <c r="AK65" s="106"/>
      <c r="AL65" s="209"/>
      <c r="AM65" s="209"/>
      <c r="AN65" s="209"/>
    </row>
    <row r="66" spans="1:40" x14ac:dyDescent="0.25">
      <c r="AL66" s="209"/>
      <c r="AM66" s="209"/>
      <c r="AN66" s="209"/>
    </row>
    <row r="67" spans="1:40" ht="13.8" x14ac:dyDescent="0.3">
      <c r="A67" s="15"/>
      <c r="B67" s="145"/>
      <c r="C67" s="19"/>
      <c r="D67" s="17"/>
      <c r="AL67" s="13"/>
      <c r="AM67" s="13"/>
      <c r="AN67" s="13"/>
    </row>
    <row r="68" spans="1:40" ht="13.8" x14ac:dyDescent="0.3">
      <c r="B68" s="146"/>
      <c r="C68" s="20"/>
      <c r="D68" s="18"/>
      <c r="AL68" s="13"/>
      <c r="AM68" s="13"/>
      <c r="AN68" s="13"/>
    </row>
    <row r="69" spans="1:40" x14ac:dyDescent="0.25">
      <c r="AL69" s="13"/>
      <c r="AM69" s="13"/>
      <c r="AN69" s="13"/>
    </row>
    <row r="70" spans="1:40" x14ac:dyDescent="0.25">
      <c r="AL70" s="13"/>
      <c r="AM70" s="13"/>
      <c r="AN70" s="13"/>
    </row>
  </sheetData>
  <mergeCells count="7">
    <mergeCell ref="C32:F32"/>
    <mergeCell ref="C34:F34"/>
    <mergeCell ref="D46:E46"/>
    <mergeCell ref="C55:E55"/>
    <mergeCell ref="C52:E52"/>
    <mergeCell ref="D37:E37"/>
    <mergeCell ref="C33:E33"/>
  </mergeCells>
  <phoneticPr fontId="0" type="noConversion"/>
  <conditionalFormatting sqref="G51:G52">
    <cfRule type="cellIs" dxfId="1" priority="1" operator="lessThan">
      <formula>0</formula>
    </cfRule>
  </conditionalFormatting>
  <pageMargins left="0.25" right="0.1" top="0.25" bottom="0.25" header="0" footer="0.3"/>
  <pageSetup paperSize="17" scale="98" fitToHeight="0" orientation="landscape" r:id="rId1"/>
  <headerFooter differentFirst="1" scaleWithDoc="0">
    <oddFooter>Page &amp;P of &amp;N</oddFooter>
  </headerFooter>
  <rowBreaks count="1" manualBreakCount="1">
    <brk id="31" max="16383" man="1"/>
  </rowBreaks>
  <ignoredErrors>
    <ignoredError sqref="G43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1"/>
  <sheetViews>
    <sheetView zoomScale="93" zoomScaleNormal="93" zoomScalePageLayoutView="90" workbookViewId="0">
      <selection activeCell="C69" sqref="C69"/>
    </sheetView>
  </sheetViews>
  <sheetFormatPr defaultRowHeight="13.2" x14ac:dyDescent="0.25"/>
  <cols>
    <col min="1" max="1" width="5.21875" customWidth="1"/>
    <col min="2" max="2" width="12.21875" customWidth="1"/>
    <col min="3" max="3" width="46" customWidth="1"/>
    <col min="4" max="4" width="7" style="8" customWidth="1"/>
    <col min="5" max="5" width="8.21875" customWidth="1"/>
    <col min="6" max="6" width="15.21875" style="2" customWidth="1"/>
    <col min="7" max="7" width="18.21875" style="2" customWidth="1"/>
    <col min="8" max="8" width="7.77734375" style="2" customWidth="1"/>
    <col min="9" max="9" width="16.21875" style="2" customWidth="1"/>
    <col min="10" max="10" width="8.21875" style="2" customWidth="1"/>
    <col min="11" max="11" width="8.21875" style="160" customWidth="1"/>
    <col min="12" max="12" width="15.21875" style="160" customWidth="1"/>
    <col min="13" max="13" width="16.77734375" style="5" customWidth="1"/>
  </cols>
  <sheetData>
    <row r="1" spans="1:19" s="193" customFormat="1" ht="22.05" customHeight="1" thickTop="1" x14ac:dyDescent="0.25">
      <c r="A1" s="191"/>
      <c r="B1" s="192"/>
      <c r="C1" s="806" t="s">
        <v>71</v>
      </c>
      <c r="D1" s="806"/>
      <c r="E1" s="806"/>
      <c r="F1" s="660" t="s">
        <v>70</v>
      </c>
      <c r="G1" s="490">
        <f>'00 42 44 - UNIT PRICE PROPOSAL'!F1</f>
        <v>0</v>
      </c>
      <c r="H1" s="490"/>
      <c r="I1" s="712" t="s">
        <v>183</v>
      </c>
      <c r="J1" s="811" t="str">
        <f>'00 42 44 - UNIT PRICE PROPOSAL'!B6</f>
        <v>2020 Street Bundle - Sector III</v>
      </c>
      <c r="K1" s="811"/>
      <c r="L1" s="811"/>
      <c r="M1" s="812"/>
    </row>
    <row r="2" spans="1:19" ht="18" customHeight="1" x14ac:dyDescent="0.25">
      <c r="A2" s="186"/>
      <c r="B2" s="183"/>
      <c r="C2" s="807" t="s">
        <v>69</v>
      </c>
      <c r="D2" s="807"/>
      <c r="E2" s="807"/>
      <c r="F2" s="184"/>
      <c r="G2" s="491" t="str">
        <f>'00 42 44 - UNIT PRICE PROPOSAL'!F3</f>
        <v>STREET ADDRESS</v>
      </c>
      <c r="H2" s="491"/>
      <c r="I2" s="491"/>
      <c r="J2" s="813"/>
      <c r="K2" s="813"/>
      <c r="L2" s="813"/>
      <c r="M2" s="814"/>
      <c r="N2" s="170"/>
    </row>
    <row r="3" spans="1:19" ht="18" customHeight="1" x14ac:dyDescent="0.3">
      <c r="A3" s="817"/>
      <c r="B3" s="818"/>
      <c r="C3" s="807" t="s">
        <v>66</v>
      </c>
      <c r="D3" s="807"/>
      <c r="E3" s="807"/>
      <c r="F3" s="184"/>
      <c r="G3" s="487" t="str">
        <f>'00 42 44 - UNIT PRICE PROPOSAL'!F4</f>
        <v>CITY, STATE</v>
      </c>
      <c r="H3" s="487"/>
      <c r="I3" s="487"/>
      <c r="J3" s="493"/>
      <c r="L3" s="190" t="s">
        <v>67</v>
      </c>
      <c r="M3" s="496">
        <f>'00 42 44 - UNIT PRICE PROPOSAL'!B8</f>
        <v>7857</v>
      </c>
      <c r="N3" s="171"/>
      <c r="O3" s="3"/>
    </row>
    <row r="4" spans="1:19" ht="18" customHeight="1" x14ac:dyDescent="0.3">
      <c r="A4" s="187"/>
      <c r="B4" s="173"/>
      <c r="C4" s="807" t="s">
        <v>182</v>
      </c>
      <c r="D4" s="807"/>
      <c r="E4" s="807"/>
      <c r="F4" s="494" t="s">
        <v>103</v>
      </c>
      <c r="G4" s="495" t="str">
        <f>'00 42 44 - UNIT PRICE PROPOSAL'!F5</f>
        <v>CONTACT</v>
      </c>
      <c r="H4" s="492"/>
      <c r="I4" s="492"/>
      <c r="J4" s="328" t="s">
        <v>153</v>
      </c>
      <c r="K4" s="587">
        <f>'00 42 44 - UNIT PRICE PROPOSAL'!B9</f>
        <v>190003</v>
      </c>
      <c r="L4" s="329" t="s">
        <v>68</v>
      </c>
      <c r="M4" s="688">
        <v>0</v>
      </c>
      <c r="N4" s="3"/>
      <c r="O4" s="3"/>
    </row>
    <row r="5" spans="1:19" ht="19.05" customHeight="1" x14ac:dyDescent="0.3">
      <c r="A5" s="819" t="s">
        <v>72</v>
      </c>
      <c r="B5" s="820"/>
      <c r="C5" s="198" t="e">
        <f>G42</f>
        <v>#REF!</v>
      </c>
      <c r="D5" s="194"/>
      <c r="E5" s="1"/>
      <c r="F5" s="185"/>
      <c r="G5" s="185"/>
      <c r="H5" s="184"/>
      <c r="I5" s="184"/>
      <c r="J5" s="302"/>
      <c r="L5" s="588" t="s">
        <v>154</v>
      </c>
      <c r="M5" s="589" t="s">
        <v>172</v>
      </c>
      <c r="N5" s="3"/>
      <c r="O5" s="3"/>
    </row>
    <row r="6" spans="1:19" ht="15" customHeight="1" x14ac:dyDescent="0.3">
      <c r="A6" s="825" t="s">
        <v>73</v>
      </c>
      <c r="B6" s="757"/>
      <c r="C6" s="338">
        <f>G56</f>
        <v>0</v>
      </c>
      <c r="D6" s="195"/>
      <c r="E6" s="1"/>
      <c r="F6" s="823" t="s">
        <v>181</v>
      </c>
      <c r="G6" s="823"/>
      <c r="H6" s="823"/>
      <c r="I6" s="200">
        <v>0</v>
      </c>
      <c r="J6" s="787" t="s">
        <v>64</v>
      </c>
      <c r="K6" s="787"/>
      <c r="L6" s="497">
        <f>'00 42 44 - UNIT PRICE PROPOSAL'!B8</f>
        <v>7857</v>
      </c>
      <c r="M6" s="498" t="s">
        <v>171</v>
      </c>
      <c r="N6" s="3"/>
      <c r="O6" s="3"/>
    </row>
    <row r="7" spans="1:19" ht="15" customHeight="1" thickBot="1" x14ac:dyDescent="0.35">
      <c r="A7" s="821" t="s">
        <v>74</v>
      </c>
      <c r="B7" s="822"/>
      <c r="C7" s="199" t="e">
        <f>G58</f>
        <v>#REF!</v>
      </c>
      <c r="D7" s="196"/>
      <c r="E7" s="197"/>
      <c r="F7" s="824" t="s">
        <v>65</v>
      </c>
      <c r="G7" s="824"/>
      <c r="H7" s="824"/>
      <c r="I7" s="201">
        <v>0</v>
      </c>
      <c r="J7" s="796" t="s">
        <v>63</v>
      </c>
      <c r="K7" s="796"/>
      <c r="L7" s="785" t="s">
        <v>173</v>
      </c>
      <c r="M7" s="786"/>
      <c r="N7" s="124"/>
      <c r="O7" s="124"/>
      <c r="P7" s="1"/>
      <c r="Q7" s="1"/>
      <c r="R7" s="1"/>
      <c r="S7" s="1"/>
    </row>
    <row r="8" spans="1:19" ht="8.1" customHeight="1" thickTop="1" thickBot="1" x14ac:dyDescent="0.35">
      <c r="A8" s="172"/>
      <c r="B8" s="172"/>
      <c r="C8" s="163"/>
      <c r="D8" s="173"/>
      <c r="E8" s="173"/>
      <c r="F8" s="174"/>
      <c r="G8" s="174"/>
      <c r="H8" s="174"/>
      <c r="I8" s="164"/>
      <c r="J8" s="174"/>
      <c r="K8" s="174"/>
      <c r="L8" s="175"/>
      <c r="M8" s="175"/>
      <c r="N8" s="124"/>
      <c r="O8" s="124"/>
      <c r="P8" s="1"/>
      <c r="Q8" s="1"/>
      <c r="R8" s="1"/>
      <c r="S8" s="1"/>
    </row>
    <row r="9" spans="1:19" ht="36" customHeight="1" thickBot="1" x14ac:dyDescent="0.3">
      <c r="A9" s="176"/>
      <c r="B9" s="177"/>
      <c r="C9" s="177" t="s">
        <v>0</v>
      </c>
      <c r="D9" s="177"/>
      <c r="E9" s="178" t="s">
        <v>61</v>
      </c>
      <c r="F9" s="179" t="s">
        <v>16</v>
      </c>
      <c r="G9" s="179" t="s">
        <v>14</v>
      </c>
      <c r="H9" s="179" t="s">
        <v>159</v>
      </c>
      <c r="I9" s="179" t="s">
        <v>160</v>
      </c>
      <c r="J9" s="180" t="s">
        <v>59</v>
      </c>
      <c r="K9" s="181" t="s">
        <v>60</v>
      </c>
      <c r="L9" s="181" t="s">
        <v>62</v>
      </c>
      <c r="M9" s="182" t="s">
        <v>2</v>
      </c>
    </row>
    <row r="10" spans="1:19" s="704" customFormat="1" ht="13.8" x14ac:dyDescent="0.25">
      <c r="A10" s="30">
        <f>'00 42 44 - UNIT PRICE PROPOSAL'!A12</f>
        <v>1</v>
      </c>
      <c r="B10" s="603" t="str">
        <f>'00 42 44 - UNIT PRICE PROPOSAL'!B12</f>
        <v>01 70 00</v>
      </c>
      <c r="C10" s="503" t="str">
        <f>'00 42 44 - UNIT PRICE PROPOSAL'!C12</f>
        <v>Mobilization</v>
      </c>
      <c r="D10" s="32" t="str">
        <f>'00 42 44 - UNIT PRICE PROPOSAL'!D12</f>
        <v>LS</v>
      </c>
      <c r="E10" s="455">
        <f>'00 42 44 - UNIT PRICE PROPOSAL'!E12</f>
        <v>1</v>
      </c>
      <c r="F10" s="33">
        <f>'00 42 44 - UNIT PRICE PROPOSAL'!F12</f>
        <v>0</v>
      </c>
      <c r="G10" s="634">
        <f t="shared" ref="G10" si="0">E10*F10</f>
        <v>0</v>
      </c>
      <c r="H10" s="424"/>
      <c r="I10" s="158">
        <f t="shared" ref="I10" si="1">F10*H10</f>
        <v>0</v>
      </c>
      <c r="J10" s="643">
        <f t="shared" ref="J10" si="2">K10-H10</f>
        <v>0</v>
      </c>
      <c r="K10" s="644">
        <f>'MASTER TRACKING SHEET'!AJ2</f>
        <v>0</v>
      </c>
      <c r="L10" s="632">
        <f t="shared" ref="L10" si="3">M10-I10</f>
        <v>0</v>
      </c>
      <c r="M10" s="36">
        <f>'MASTER TRACKING SHEET'!AK2</f>
        <v>0</v>
      </c>
    </row>
    <row r="11" spans="1:19" s="90" customFormat="1" ht="13.8" x14ac:dyDescent="0.25">
      <c r="A11" s="21">
        <f>'00 42 44 - UNIT PRICE PROPOSAL'!A13</f>
        <v>2</v>
      </c>
      <c r="B11" s="602" t="str">
        <f>'00 42 44 - UNIT PRICE PROPOSAL'!B13</f>
        <v>01 57 13</v>
      </c>
      <c r="C11" s="502" t="str">
        <f>'00 42 44 - UNIT PRICE PROPOSAL'!C13</f>
        <v>SWPPP  ≥ 1 acre &lt; 5 acre</v>
      </c>
      <c r="D11" s="22" t="str">
        <f>'00 42 44 - UNIT PRICE PROPOSAL'!D13</f>
        <v>LS</v>
      </c>
      <c r="E11" s="454">
        <f>'00 42 44 - UNIT PRICE PROPOSAL'!E13</f>
        <v>1</v>
      </c>
      <c r="F11" s="23">
        <f>'00 42 44 - UNIT PRICE PROPOSAL'!F13</f>
        <v>0</v>
      </c>
      <c r="G11" s="633">
        <f t="shared" ref="G11:G14" si="4">E11*F11</f>
        <v>0</v>
      </c>
      <c r="H11" s="425"/>
      <c r="I11" s="157">
        <f t="shared" ref="I11:I14" si="5">F11*H11</f>
        <v>0</v>
      </c>
      <c r="J11" s="641">
        <f t="shared" ref="J11:J14" si="6">K11-H11</f>
        <v>0</v>
      </c>
      <c r="K11" s="642">
        <f>'MASTER TRACKING SHEET'!AJ3</f>
        <v>0</v>
      </c>
      <c r="L11" s="631">
        <f t="shared" ref="L11:L14" si="7">M11-I11</f>
        <v>0</v>
      </c>
      <c r="M11" s="29">
        <f>'MASTER TRACKING SHEET'!AK3</f>
        <v>0</v>
      </c>
    </row>
    <row r="12" spans="1:19" s="3" customFormat="1" ht="13.8" x14ac:dyDescent="0.25">
      <c r="A12" s="30">
        <f>'00 42 44 - UNIT PRICE PROPOSAL'!A14</f>
        <v>3</v>
      </c>
      <c r="B12" s="603" t="str">
        <f>'00 42 44 - UNIT PRICE PROPOSAL'!B14</f>
        <v>01 58 13</v>
      </c>
      <c r="C12" s="503" t="str">
        <f>'00 42 44 - UNIT PRICE PROPOSAL'!C14</f>
        <v>Project Signs</v>
      </c>
      <c r="D12" s="32" t="str">
        <f>'00 42 44 - UNIT PRICE PROPOSAL'!D14</f>
        <v>EA</v>
      </c>
      <c r="E12" s="455">
        <f>'00 42 44 - UNIT PRICE PROPOSAL'!E14</f>
        <v>2</v>
      </c>
      <c r="F12" s="33">
        <f>'00 42 44 - UNIT PRICE PROPOSAL'!F14</f>
        <v>0</v>
      </c>
      <c r="G12" s="634">
        <f t="shared" si="4"/>
        <v>0</v>
      </c>
      <c r="H12" s="424">
        <v>1</v>
      </c>
      <c r="I12" s="158">
        <f t="shared" si="5"/>
        <v>0</v>
      </c>
      <c r="J12" s="643">
        <f t="shared" si="6"/>
        <v>-1</v>
      </c>
      <c r="K12" s="644">
        <f>'MASTER TRACKING SHEET'!AJ4</f>
        <v>0</v>
      </c>
      <c r="L12" s="632">
        <f t="shared" si="7"/>
        <v>0</v>
      </c>
      <c r="M12" s="36">
        <f>'MASTER TRACKING SHEET'!AK4</f>
        <v>0</v>
      </c>
    </row>
    <row r="13" spans="1:19" ht="13.8" x14ac:dyDescent="0.25">
      <c r="A13" s="21">
        <f>'00 42 44 - UNIT PRICE PROPOSAL'!A15</f>
        <v>4</v>
      </c>
      <c r="B13" s="602" t="str">
        <f>'00 42 44 - UNIT PRICE PROPOSAL'!B15</f>
        <v>02 41 14</v>
      </c>
      <c r="C13" s="502" t="str">
        <f>'00 42 44 - UNIT PRICE PROPOSAL'!C15</f>
        <v>Abandon Utility Manhole</v>
      </c>
      <c r="D13" s="22" t="str">
        <f>'00 42 44 - UNIT PRICE PROPOSAL'!D15</f>
        <v>EA</v>
      </c>
      <c r="E13" s="454">
        <f>'00 42 44 - UNIT PRICE PROPOSAL'!E15</f>
        <v>7</v>
      </c>
      <c r="F13" s="23">
        <f>'00 42 44 - UNIT PRICE PROPOSAL'!F15</f>
        <v>0</v>
      </c>
      <c r="G13" s="633">
        <f t="shared" si="4"/>
        <v>0</v>
      </c>
      <c r="H13" s="425"/>
      <c r="I13" s="157">
        <f t="shared" si="5"/>
        <v>0</v>
      </c>
      <c r="J13" s="641">
        <f t="shared" si="6"/>
        <v>0</v>
      </c>
      <c r="K13" s="642">
        <f>'MASTER TRACKING SHEET'!AJ5</f>
        <v>0</v>
      </c>
      <c r="L13" s="631">
        <f t="shared" si="7"/>
        <v>0</v>
      </c>
      <c r="M13" s="29">
        <f>'MASTER TRACKING SHEET'!AK5</f>
        <v>0</v>
      </c>
    </row>
    <row r="14" spans="1:19" s="3" customFormat="1" ht="13.8" x14ac:dyDescent="0.25">
      <c r="A14" s="30">
        <f>'00 42 44 - UNIT PRICE PROPOSAL'!A16</f>
        <v>5</v>
      </c>
      <c r="B14" s="603" t="str">
        <f>'00 42 44 - UNIT PRICE PROPOSAL'!B16</f>
        <v>02 41 14</v>
      </c>
      <c r="C14" s="503" t="str">
        <f>'00 42 44 - UNIT PRICE PROPOSAL'!C16</f>
        <v>Remove Utility Manhole</v>
      </c>
      <c r="D14" s="32" t="str">
        <f>'00 42 44 - UNIT PRICE PROPOSAL'!D16</f>
        <v>EA</v>
      </c>
      <c r="E14" s="455">
        <f>'00 42 44 - UNIT PRICE PROPOSAL'!E16</f>
        <v>4</v>
      </c>
      <c r="F14" s="33">
        <f>'00 42 44 - UNIT PRICE PROPOSAL'!F16</f>
        <v>0</v>
      </c>
      <c r="G14" s="634">
        <f t="shared" si="4"/>
        <v>0</v>
      </c>
      <c r="H14" s="424"/>
      <c r="I14" s="158">
        <f t="shared" si="5"/>
        <v>0</v>
      </c>
      <c r="J14" s="643">
        <f t="shared" si="6"/>
        <v>0</v>
      </c>
      <c r="K14" s="644">
        <f>'MASTER TRACKING SHEET'!AJ6</f>
        <v>0</v>
      </c>
      <c r="L14" s="632">
        <f t="shared" si="7"/>
        <v>0</v>
      </c>
      <c r="M14" s="36">
        <f>'MASTER TRACKING SHEET'!AK6</f>
        <v>0</v>
      </c>
    </row>
    <row r="15" spans="1:19" ht="13.8" x14ac:dyDescent="0.25">
      <c r="A15" s="21">
        <f>'00 42 44 - UNIT PRICE PROPOSAL'!A17</f>
        <v>6</v>
      </c>
      <c r="B15" s="602" t="str">
        <f>'00 42 44 - UNIT PRICE PROPOSAL'!B17</f>
        <v>02 41 14</v>
      </c>
      <c r="C15" s="502" t="str">
        <f>'00 42 44 - UNIT PRICE PROPOSAL'!C17</f>
        <v>Utility Line Plugging</v>
      </c>
      <c r="D15" s="22" t="str">
        <f>'00 42 44 - UNIT PRICE PROPOSAL'!D17</f>
        <v>LS</v>
      </c>
      <c r="E15" s="454">
        <f>'00 42 44 - UNIT PRICE PROPOSAL'!E17</f>
        <v>1</v>
      </c>
      <c r="F15" s="23">
        <f>'00 42 44 - UNIT PRICE PROPOSAL'!F17</f>
        <v>0</v>
      </c>
      <c r="G15" s="633">
        <f t="shared" ref="G15:G39" si="8">E15*F15</f>
        <v>0</v>
      </c>
      <c r="H15" s="425"/>
      <c r="I15" s="157">
        <f t="shared" ref="I15:I39" si="9">F15*H15</f>
        <v>0</v>
      </c>
      <c r="J15" s="641">
        <f t="shared" ref="J15:J39" si="10">K15-H15</f>
        <v>0</v>
      </c>
      <c r="K15" s="642">
        <f>'MASTER TRACKING SHEET'!AJ7</f>
        <v>0</v>
      </c>
      <c r="L15" s="631">
        <f t="shared" ref="L15:L39" si="11">M15-I15</f>
        <v>0</v>
      </c>
      <c r="M15" s="29">
        <f>'MASTER TRACKING SHEET'!AK7</f>
        <v>0</v>
      </c>
    </row>
    <row r="16" spans="1:19" s="3" customFormat="1" ht="13.8" x14ac:dyDescent="0.25">
      <c r="A16" s="30">
        <f>'00 42 44 - UNIT PRICE PROPOSAL'!A18</f>
        <v>7</v>
      </c>
      <c r="B16" s="603" t="str">
        <f>'00 42 44 - UNIT PRICE PROPOSAL'!B18</f>
        <v>02 41 14</v>
      </c>
      <c r="C16" s="503" t="str">
        <f>'00 42 44 - UNIT PRICE PROPOSAL'!C18</f>
        <v>Remove Water Valve</v>
      </c>
      <c r="D16" s="32" t="str">
        <f>'00 42 44 - UNIT PRICE PROPOSAL'!D18</f>
        <v>EA</v>
      </c>
      <c r="E16" s="455">
        <f>'00 42 44 - UNIT PRICE PROPOSAL'!E18</f>
        <v>1</v>
      </c>
      <c r="F16" s="33">
        <f>'00 42 44 - UNIT PRICE PROPOSAL'!F18</f>
        <v>0</v>
      </c>
      <c r="G16" s="634">
        <f t="shared" si="8"/>
        <v>0</v>
      </c>
      <c r="H16" s="424"/>
      <c r="I16" s="158">
        <f t="shared" si="9"/>
        <v>0</v>
      </c>
      <c r="J16" s="643">
        <f t="shared" si="10"/>
        <v>0</v>
      </c>
      <c r="K16" s="644">
        <f>'MASTER TRACKING SHEET'!AJ8</f>
        <v>0</v>
      </c>
      <c r="L16" s="632">
        <f t="shared" si="11"/>
        <v>0</v>
      </c>
      <c r="M16" s="36">
        <f>'MASTER TRACKING SHEET'!AK8</f>
        <v>0</v>
      </c>
    </row>
    <row r="17" spans="1:13" ht="13.8" x14ac:dyDescent="0.25">
      <c r="A17" s="21">
        <f>'00 42 44 - UNIT PRICE PROPOSAL'!A19</f>
        <v>8</v>
      </c>
      <c r="B17" s="602" t="str">
        <f>'00 42 44 - UNIT PRICE PROPOSAL'!B19</f>
        <v>02 41 14</v>
      </c>
      <c r="C17" s="502" t="str">
        <f>'00 42 44 - UNIT PRICE PROPOSAL'!C19</f>
        <v>Abandon Water Valve</v>
      </c>
      <c r="D17" s="22" t="str">
        <f>'00 42 44 - UNIT PRICE PROPOSAL'!D19</f>
        <v>EA</v>
      </c>
      <c r="E17" s="454">
        <f>'00 42 44 - UNIT PRICE PROPOSAL'!E19</f>
        <v>31</v>
      </c>
      <c r="F17" s="23">
        <f>'00 42 44 - UNIT PRICE PROPOSAL'!F19</f>
        <v>0</v>
      </c>
      <c r="G17" s="633">
        <f t="shared" si="8"/>
        <v>0</v>
      </c>
      <c r="H17" s="425"/>
      <c r="I17" s="157">
        <f t="shared" si="9"/>
        <v>0</v>
      </c>
      <c r="J17" s="641">
        <f t="shared" si="10"/>
        <v>0</v>
      </c>
      <c r="K17" s="642">
        <f>'MASTER TRACKING SHEET'!AJ9</f>
        <v>0</v>
      </c>
      <c r="L17" s="631">
        <f t="shared" si="11"/>
        <v>0</v>
      </c>
      <c r="M17" s="29">
        <f>'MASTER TRACKING SHEET'!AK9</f>
        <v>0</v>
      </c>
    </row>
    <row r="18" spans="1:13" s="3" customFormat="1" ht="13.8" x14ac:dyDescent="0.25">
      <c r="A18" s="30">
        <f>'00 42 44 - UNIT PRICE PROPOSAL'!A20</f>
        <v>9</v>
      </c>
      <c r="B18" s="603" t="str">
        <f>'00 42 44 - UNIT PRICE PROPOSAL'!B20</f>
        <v>02 41 14</v>
      </c>
      <c r="C18" s="503" t="str">
        <f>'00 42 44 - UNIT PRICE PROPOSAL'!C20</f>
        <v>Remove Fire Hydrant</v>
      </c>
      <c r="D18" s="32" t="str">
        <f>'00 42 44 - UNIT PRICE PROPOSAL'!D20</f>
        <v>EA</v>
      </c>
      <c r="E18" s="455">
        <f>'00 42 44 - UNIT PRICE PROPOSAL'!E20</f>
        <v>15</v>
      </c>
      <c r="F18" s="33">
        <f>'00 42 44 - UNIT PRICE PROPOSAL'!F20</f>
        <v>0</v>
      </c>
      <c r="G18" s="634">
        <f t="shared" si="8"/>
        <v>0</v>
      </c>
      <c r="H18" s="424"/>
      <c r="I18" s="158">
        <f t="shared" si="9"/>
        <v>0</v>
      </c>
      <c r="J18" s="643">
        <f t="shared" si="10"/>
        <v>0</v>
      </c>
      <c r="K18" s="644">
        <f>'MASTER TRACKING SHEET'!AJ10</f>
        <v>0</v>
      </c>
      <c r="L18" s="632">
        <f t="shared" si="11"/>
        <v>0</v>
      </c>
      <c r="M18" s="36">
        <f>'MASTER TRACKING SHEET'!AK10</f>
        <v>0</v>
      </c>
    </row>
    <row r="19" spans="1:13" ht="13.8" x14ac:dyDescent="0.25">
      <c r="A19" s="21">
        <f>'00 42 44 - UNIT PRICE PROPOSAL'!A21</f>
        <v>10</v>
      </c>
      <c r="B19" s="602" t="str">
        <f>'00 42 44 - UNIT PRICE PROPOSAL'!B21</f>
        <v>02 41 15</v>
      </c>
      <c r="C19" s="502" t="str">
        <f>'00 42 44 - UNIT PRICE PROPOSAL'!C21</f>
        <v>Remove Cleanout</v>
      </c>
      <c r="D19" s="22" t="str">
        <f>'00 42 44 - UNIT PRICE PROPOSAL'!D21</f>
        <v>EA</v>
      </c>
      <c r="E19" s="454">
        <f>'00 42 44 - UNIT PRICE PROPOSAL'!E21</f>
        <v>2</v>
      </c>
      <c r="F19" s="23">
        <f>'00 42 44 - UNIT PRICE PROPOSAL'!F21</f>
        <v>0</v>
      </c>
      <c r="G19" s="633">
        <f t="shared" si="8"/>
        <v>0</v>
      </c>
      <c r="H19" s="425"/>
      <c r="I19" s="157">
        <f t="shared" si="9"/>
        <v>0</v>
      </c>
      <c r="J19" s="641">
        <f t="shared" si="10"/>
        <v>0</v>
      </c>
      <c r="K19" s="642">
        <f>'MASTER TRACKING SHEET'!AJ11</f>
        <v>0</v>
      </c>
      <c r="L19" s="631">
        <f t="shared" si="11"/>
        <v>0</v>
      </c>
      <c r="M19" s="29">
        <f>'MASTER TRACKING SHEET'!AK11</f>
        <v>0</v>
      </c>
    </row>
    <row r="20" spans="1:13" s="3" customFormat="1" ht="13.8" x14ac:dyDescent="0.25">
      <c r="A20" s="30">
        <f>'00 42 44 - UNIT PRICE PROPOSAL'!A22</f>
        <v>11</v>
      </c>
      <c r="B20" s="603" t="str">
        <f>'00 42 44 - UNIT PRICE PROPOSAL'!B22</f>
        <v>02 41 15</v>
      </c>
      <c r="C20" s="503" t="str">
        <f>'00 42 44 - UNIT PRICE PROPOSAL'!C22</f>
        <v>Remove Concrete Curb and Gutter</v>
      </c>
      <c r="D20" s="32" t="str">
        <f>'00 42 44 - UNIT PRICE PROPOSAL'!D22</f>
        <v>LF</v>
      </c>
      <c r="E20" s="455">
        <f>'00 42 44 - UNIT PRICE PROPOSAL'!E22</f>
        <v>3495</v>
      </c>
      <c r="F20" s="33">
        <f>'00 42 44 - UNIT PRICE PROPOSAL'!F22</f>
        <v>0</v>
      </c>
      <c r="G20" s="634">
        <f t="shared" si="8"/>
        <v>0</v>
      </c>
      <c r="H20" s="424"/>
      <c r="I20" s="158">
        <f t="shared" si="9"/>
        <v>0</v>
      </c>
      <c r="J20" s="643">
        <f t="shared" si="10"/>
        <v>0</v>
      </c>
      <c r="K20" s="644">
        <f>'MASTER TRACKING SHEET'!AJ12</f>
        <v>0</v>
      </c>
      <c r="L20" s="632">
        <f t="shared" si="11"/>
        <v>0</v>
      </c>
      <c r="M20" s="36">
        <f>'MASTER TRACKING SHEET'!AK12</f>
        <v>0</v>
      </c>
    </row>
    <row r="21" spans="1:13" ht="13.8" x14ac:dyDescent="0.25">
      <c r="A21" s="21">
        <f>'00 42 44 - UNIT PRICE PROPOSAL'!A23</f>
        <v>12</v>
      </c>
      <c r="B21" s="602" t="str">
        <f>'00 42 44 - UNIT PRICE PROPOSAL'!B23</f>
        <v>02 41 15</v>
      </c>
      <c r="C21" s="502" t="str">
        <f>'00 42 44 - UNIT PRICE PROPOSAL'!C23</f>
        <v>Remove Concrete Valley Gutter</v>
      </c>
      <c r="D21" s="22" t="str">
        <f>'00 42 44 - UNIT PRICE PROPOSAL'!D23</f>
        <v>SY</v>
      </c>
      <c r="E21" s="454">
        <f>'00 42 44 - UNIT PRICE PROPOSAL'!E23</f>
        <v>118</v>
      </c>
      <c r="F21" s="23">
        <f>'00 42 44 - UNIT PRICE PROPOSAL'!F23</f>
        <v>0</v>
      </c>
      <c r="G21" s="633">
        <f t="shared" si="8"/>
        <v>0</v>
      </c>
      <c r="H21" s="425"/>
      <c r="I21" s="157">
        <f t="shared" si="9"/>
        <v>0</v>
      </c>
      <c r="J21" s="641">
        <f t="shared" si="10"/>
        <v>0</v>
      </c>
      <c r="K21" s="642">
        <f>'MASTER TRACKING SHEET'!AJ13</f>
        <v>0</v>
      </c>
      <c r="L21" s="631">
        <f t="shared" si="11"/>
        <v>0</v>
      </c>
      <c r="M21" s="29">
        <f>'MASTER TRACKING SHEET'!AK13</f>
        <v>0</v>
      </c>
    </row>
    <row r="22" spans="1:13" s="3" customFormat="1" ht="13.8" x14ac:dyDescent="0.25">
      <c r="A22" s="30">
        <f>'00 42 44 - UNIT PRICE PROPOSAL'!A24</f>
        <v>13</v>
      </c>
      <c r="B22" s="603" t="str">
        <f>'00 42 44 - UNIT PRICE PROPOSAL'!B24</f>
        <v>02 41 15</v>
      </c>
      <c r="C22" s="503" t="str">
        <f>'00 42 44 - UNIT PRICE PROPOSAL'!C24</f>
        <v>Remove Sidewalk</v>
      </c>
      <c r="D22" s="32" t="str">
        <f>'00 42 44 - UNIT PRICE PROPOSAL'!D24</f>
        <v>SF</v>
      </c>
      <c r="E22" s="455">
        <f>'00 42 44 - UNIT PRICE PROPOSAL'!E24</f>
        <v>1527</v>
      </c>
      <c r="F22" s="33">
        <f>'00 42 44 - UNIT PRICE PROPOSAL'!F24</f>
        <v>0</v>
      </c>
      <c r="G22" s="634">
        <f t="shared" si="8"/>
        <v>0</v>
      </c>
      <c r="H22" s="424"/>
      <c r="I22" s="158">
        <f t="shared" si="9"/>
        <v>0</v>
      </c>
      <c r="J22" s="643">
        <f t="shared" si="10"/>
        <v>0</v>
      </c>
      <c r="K22" s="644">
        <f>'MASTER TRACKING SHEET'!AJ14</f>
        <v>0</v>
      </c>
      <c r="L22" s="632">
        <f t="shared" si="11"/>
        <v>0</v>
      </c>
      <c r="M22" s="36">
        <f>'MASTER TRACKING SHEET'!AK14</f>
        <v>0</v>
      </c>
    </row>
    <row r="23" spans="1:13" ht="13.8" x14ac:dyDescent="0.25">
      <c r="A23" s="21">
        <f>'00 42 44 - UNIT PRICE PROPOSAL'!A25</f>
        <v>14</v>
      </c>
      <c r="B23" s="602" t="str">
        <f>'00 42 44 - UNIT PRICE PROPOSAL'!B25</f>
        <v>02 41 15</v>
      </c>
      <c r="C23" s="502" t="str">
        <f>'00 42 44 - UNIT PRICE PROPOSAL'!C25</f>
        <v>Remove Curb Ramp</v>
      </c>
      <c r="D23" s="22" t="str">
        <f>'00 42 44 - UNIT PRICE PROPOSAL'!D25</f>
        <v>EA</v>
      </c>
      <c r="E23" s="454">
        <f>'00 42 44 - UNIT PRICE PROPOSAL'!E25</f>
        <v>5</v>
      </c>
      <c r="F23" s="23">
        <f>'00 42 44 - UNIT PRICE PROPOSAL'!F25</f>
        <v>0</v>
      </c>
      <c r="G23" s="633">
        <f t="shared" si="8"/>
        <v>0</v>
      </c>
      <c r="H23" s="425"/>
      <c r="I23" s="157">
        <f t="shared" si="9"/>
        <v>0</v>
      </c>
      <c r="J23" s="641">
        <f t="shared" si="10"/>
        <v>0</v>
      </c>
      <c r="K23" s="642">
        <f>'MASTER TRACKING SHEET'!AJ15</f>
        <v>0</v>
      </c>
      <c r="L23" s="631">
        <f t="shared" si="11"/>
        <v>0</v>
      </c>
      <c r="M23" s="29">
        <f>'MASTER TRACKING SHEET'!AK15</f>
        <v>0</v>
      </c>
    </row>
    <row r="24" spans="1:13" s="3" customFormat="1" ht="13.8" x14ac:dyDescent="0.25">
      <c r="A24" s="30">
        <f>'00 42 44 - UNIT PRICE PROPOSAL'!A26</f>
        <v>15</v>
      </c>
      <c r="B24" s="603" t="str">
        <f>'00 42 44 - UNIT PRICE PROPOSAL'!B26</f>
        <v>02 41 15</v>
      </c>
      <c r="C24" s="503" t="str">
        <f>'00 42 44 - UNIT PRICE PROPOSAL'!C26</f>
        <v>Remove Asphalt Pavement</v>
      </c>
      <c r="D24" s="32" t="str">
        <f>'00 42 44 - UNIT PRICE PROPOSAL'!D26</f>
        <v>SY</v>
      </c>
      <c r="E24" s="455">
        <f>'00 42 44 - UNIT PRICE PROPOSAL'!E26</f>
        <v>45055</v>
      </c>
      <c r="F24" s="33">
        <f>'00 42 44 - UNIT PRICE PROPOSAL'!F26</f>
        <v>0</v>
      </c>
      <c r="G24" s="634">
        <f t="shared" si="8"/>
        <v>0</v>
      </c>
      <c r="H24" s="424"/>
      <c r="I24" s="158">
        <f t="shared" si="9"/>
        <v>0</v>
      </c>
      <c r="J24" s="643">
        <f t="shared" si="10"/>
        <v>0</v>
      </c>
      <c r="K24" s="644">
        <f>'MASTER TRACKING SHEET'!AJ16</f>
        <v>0</v>
      </c>
      <c r="L24" s="632">
        <f t="shared" si="11"/>
        <v>0</v>
      </c>
      <c r="M24" s="36">
        <f>'MASTER TRACKING SHEET'!AK16</f>
        <v>0</v>
      </c>
    </row>
    <row r="25" spans="1:13" ht="13.8" x14ac:dyDescent="0.25">
      <c r="A25" s="21">
        <f>'00 42 44 - UNIT PRICE PROPOSAL'!A27</f>
        <v>16</v>
      </c>
      <c r="B25" s="602" t="str">
        <f>'00 42 44 - UNIT PRICE PROPOSAL'!B27</f>
        <v>02 41 15</v>
      </c>
      <c r="C25" s="502" t="str">
        <f>'00 42 44 - UNIT PRICE PROPOSAL'!C27</f>
        <v>Remove Driveway</v>
      </c>
      <c r="D25" s="22" t="str">
        <f>'00 42 44 - UNIT PRICE PROPOSAL'!D27</f>
        <v>SF</v>
      </c>
      <c r="E25" s="454">
        <f>'00 42 44 - UNIT PRICE PROPOSAL'!E27</f>
        <v>4869</v>
      </c>
      <c r="F25" s="23">
        <f>'00 42 44 - UNIT PRICE PROPOSAL'!F27</f>
        <v>0</v>
      </c>
      <c r="G25" s="633">
        <f t="shared" si="8"/>
        <v>0</v>
      </c>
      <c r="H25" s="425"/>
      <c r="I25" s="157">
        <f t="shared" si="9"/>
        <v>0</v>
      </c>
      <c r="J25" s="641">
        <f t="shared" si="10"/>
        <v>0</v>
      </c>
      <c r="K25" s="642">
        <f>'MASTER TRACKING SHEET'!AJ17</f>
        <v>0</v>
      </c>
      <c r="L25" s="631">
        <f t="shared" si="11"/>
        <v>0</v>
      </c>
      <c r="M25" s="29">
        <f>'MASTER TRACKING SHEET'!AK17</f>
        <v>0</v>
      </c>
    </row>
    <row r="26" spans="1:13" s="3" customFormat="1" ht="13.8" x14ac:dyDescent="0.25">
      <c r="A26" s="30">
        <f>'00 42 44 - UNIT PRICE PROPOSAL'!A28</f>
        <v>17</v>
      </c>
      <c r="B26" s="603" t="str">
        <f>'00 42 44 - UNIT PRICE PROPOSAL'!B28</f>
        <v>02 41 15</v>
      </c>
      <c r="C26" s="503" t="str">
        <f>'00 42 44 - UNIT PRICE PROPOSAL'!C28</f>
        <v>Surface Milling 2"</v>
      </c>
      <c r="D26" s="32" t="str">
        <f>'00 42 44 - UNIT PRICE PROPOSAL'!D28</f>
        <v>SY</v>
      </c>
      <c r="E26" s="455">
        <f>'00 42 44 - UNIT PRICE PROPOSAL'!E28</f>
        <v>1316</v>
      </c>
      <c r="F26" s="33">
        <f>'00 42 44 - UNIT PRICE PROPOSAL'!F28</f>
        <v>0</v>
      </c>
      <c r="G26" s="634">
        <f t="shared" si="8"/>
        <v>0</v>
      </c>
      <c r="H26" s="424"/>
      <c r="I26" s="158">
        <f t="shared" si="9"/>
        <v>0</v>
      </c>
      <c r="J26" s="643">
        <f t="shared" si="10"/>
        <v>0</v>
      </c>
      <c r="K26" s="644">
        <f>'MASTER TRACKING SHEET'!AJ18</f>
        <v>0</v>
      </c>
      <c r="L26" s="632">
        <f t="shared" si="11"/>
        <v>0</v>
      </c>
      <c r="M26" s="36">
        <f>'MASTER TRACKING SHEET'!AK18</f>
        <v>0</v>
      </c>
    </row>
    <row r="27" spans="1:13" ht="13.8" x14ac:dyDescent="0.25">
      <c r="A27" s="21">
        <f>'00 42 44 - UNIT PRICE PROPOSAL'!A29</f>
        <v>18</v>
      </c>
      <c r="B27" s="602" t="str">
        <f>'00 42 44 - UNIT PRICE PROPOSAL'!B29</f>
        <v>31 10 00</v>
      </c>
      <c r="C27" s="502" t="str">
        <f>'00 42 44 - UNIT PRICE PROPOSAL'!C29</f>
        <v>Site Clearing</v>
      </c>
      <c r="D27" s="22" t="str">
        <f>'00 42 44 - UNIT PRICE PROPOSAL'!D29</f>
        <v>LS</v>
      </c>
      <c r="E27" s="454">
        <f>'00 42 44 - UNIT PRICE PROPOSAL'!E29</f>
        <v>1</v>
      </c>
      <c r="F27" s="23">
        <f>'00 42 44 - UNIT PRICE PROPOSAL'!F29</f>
        <v>0</v>
      </c>
      <c r="G27" s="633">
        <f t="shared" si="8"/>
        <v>0</v>
      </c>
      <c r="H27" s="425"/>
      <c r="I27" s="157">
        <f t="shared" si="9"/>
        <v>0</v>
      </c>
      <c r="J27" s="641">
        <f t="shared" si="10"/>
        <v>0</v>
      </c>
      <c r="K27" s="642">
        <f>'MASTER TRACKING SHEET'!AJ19</f>
        <v>0</v>
      </c>
      <c r="L27" s="631">
        <f t="shared" si="11"/>
        <v>0</v>
      </c>
      <c r="M27" s="29">
        <f>'MASTER TRACKING SHEET'!AK19</f>
        <v>0</v>
      </c>
    </row>
    <row r="28" spans="1:13" s="3" customFormat="1" ht="13.8" x14ac:dyDescent="0.25">
      <c r="A28" s="30">
        <f>'00 42 44 - UNIT PRICE PROPOSAL'!A30</f>
        <v>19</v>
      </c>
      <c r="B28" s="603" t="str">
        <f>'00 42 44 - UNIT PRICE PROPOSAL'!B30</f>
        <v>31 23 16</v>
      </c>
      <c r="C28" s="503" t="str">
        <f>'00 42 44 - UNIT PRICE PROPOSAL'!C30</f>
        <v>Unclassified Excavation</v>
      </c>
      <c r="D28" s="32" t="str">
        <f>'00 42 44 - UNIT PRICE PROPOSAL'!D30</f>
        <v>CY</v>
      </c>
      <c r="E28" s="455">
        <f>'00 42 44 - UNIT PRICE PROPOSAL'!E30</f>
        <v>4284</v>
      </c>
      <c r="F28" s="33">
        <f>'00 42 44 - UNIT PRICE PROPOSAL'!F30</f>
        <v>0</v>
      </c>
      <c r="G28" s="634">
        <f t="shared" si="8"/>
        <v>0</v>
      </c>
      <c r="H28" s="424"/>
      <c r="I28" s="158">
        <f t="shared" si="9"/>
        <v>0</v>
      </c>
      <c r="J28" s="643">
        <f t="shared" si="10"/>
        <v>0</v>
      </c>
      <c r="K28" s="644">
        <f>'MASTER TRACKING SHEET'!AJ20</f>
        <v>0</v>
      </c>
      <c r="L28" s="632">
        <f t="shared" si="11"/>
        <v>0</v>
      </c>
      <c r="M28" s="36">
        <f>'MASTER TRACKING SHEET'!AK20</f>
        <v>0</v>
      </c>
    </row>
    <row r="29" spans="1:13" ht="13.8" x14ac:dyDescent="0.25">
      <c r="A29" s="21">
        <f>'00 42 44 - UNIT PRICE PROPOSAL'!A33</f>
        <v>22</v>
      </c>
      <c r="B29" s="602" t="str">
        <f>'00 42 44 - UNIT PRICE PROPOSAL'!B33</f>
        <v>32 01 17</v>
      </c>
      <c r="C29" s="502" t="str">
        <f>'00 42 44 - UNIT PRICE PROPOSAL'!C33</f>
        <v>Temporary Flexible Paving Repair for Utility Trench</v>
      </c>
      <c r="D29" s="22" t="str">
        <f>'00 42 44 - UNIT PRICE PROPOSAL'!D33</f>
        <v>SY</v>
      </c>
      <c r="E29" s="454">
        <f>'00 42 44 - UNIT PRICE PROPOSAL'!E33</f>
        <v>5216</v>
      </c>
      <c r="F29" s="23">
        <f>'00 42 44 - UNIT PRICE PROPOSAL'!F33</f>
        <v>0</v>
      </c>
      <c r="G29" s="633">
        <f t="shared" ref="G29:G33" si="12">E29*F29</f>
        <v>0</v>
      </c>
      <c r="H29" s="425"/>
      <c r="I29" s="157">
        <f t="shared" ref="I29:I33" si="13">F29*H29</f>
        <v>0</v>
      </c>
      <c r="J29" s="641">
        <f t="shared" ref="J29:J33" si="14">K29-H29</f>
        <v>0</v>
      </c>
      <c r="K29" s="642">
        <f>'MASTER TRACKING SHEET'!AJ16</f>
        <v>0</v>
      </c>
      <c r="L29" s="631">
        <f t="shared" ref="L29:L33" si="15">M29-I29</f>
        <v>0</v>
      </c>
      <c r="M29" s="29">
        <f>'MASTER TRACKING SHEET'!AK16</f>
        <v>0</v>
      </c>
    </row>
    <row r="30" spans="1:13" s="3" customFormat="1" ht="13.8" x14ac:dyDescent="0.25">
      <c r="A30" s="30">
        <f>'00 42 44 - UNIT PRICE PROPOSAL'!A34</f>
        <v>23</v>
      </c>
      <c r="B30" s="603" t="str">
        <f>'00 42 44 - UNIT PRICE PROPOSAL'!B34</f>
        <v>32 11 23</v>
      </c>
      <c r="C30" s="503" t="str">
        <f>'00 42 44 - UNIT PRICE PROPOSAL'!C34</f>
        <v>Flexible Base Course (12")</v>
      </c>
      <c r="D30" s="32" t="str">
        <f>'00 42 44 - UNIT PRICE PROPOSAL'!D34</f>
        <v>SY</v>
      </c>
      <c r="E30" s="455">
        <f>'00 42 44 - UNIT PRICE PROPOSAL'!E34</f>
        <v>720</v>
      </c>
      <c r="F30" s="33">
        <f>'00 42 44 - UNIT PRICE PROPOSAL'!F34</f>
        <v>0</v>
      </c>
      <c r="G30" s="634">
        <f t="shared" si="12"/>
        <v>0</v>
      </c>
      <c r="H30" s="424"/>
      <c r="I30" s="158">
        <f t="shared" si="13"/>
        <v>0</v>
      </c>
      <c r="J30" s="643">
        <f t="shared" si="14"/>
        <v>0</v>
      </c>
      <c r="K30" s="644">
        <f>'MASTER TRACKING SHEET'!AJ17</f>
        <v>0</v>
      </c>
      <c r="L30" s="632">
        <f t="shared" si="15"/>
        <v>0</v>
      </c>
      <c r="M30" s="36">
        <f>'MASTER TRACKING SHEET'!AK17</f>
        <v>0</v>
      </c>
    </row>
    <row r="31" spans="1:13" ht="13.8" x14ac:dyDescent="0.25">
      <c r="A31" s="21">
        <f>'00 42 44 - UNIT PRICE PROPOSAL'!A35</f>
        <v>24</v>
      </c>
      <c r="B31" s="602" t="str">
        <f>'00 42 44 - UNIT PRICE PROPOSAL'!B35</f>
        <v>32 11 29</v>
      </c>
      <c r="C31" s="502" t="str">
        <f>'00 42 44 - UNIT PRICE PROPOSAL'!C35</f>
        <v>Lime Treated Base Course (12")</v>
      </c>
      <c r="D31" s="22" t="str">
        <f>'00 42 44 - UNIT PRICE PROPOSAL'!D35</f>
        <v>SY</v>
      </c>
      <c r="E31" s="454">
        <f>'00 42 44 - UNIT PRICE PROPOSAL'!E35</f>
        <v>40602</v>
      </c>
      <c r="F31" s="23">
        <f>'00 42 44 - UNIT PRICE PROPOSAL'!F35</f>
        <v>0</v>
      </c>
      <c r="G31" s="633">
        <f t="shared" si="12"/>
        <v>0</v>
      </c>
      <c r="H31" s="425"/>
      <c r="I31" s="157">
        <f t="shared" si="13"/>
        <v>0</v>
      </c>
      <c r="J31" s="641">
        <f t="shared" si="14"/>
        <v>0</v>
      </c>
      <c r="K31" s="642">
        <f>'MASTER TRACKING SHEET'!AJ18</f>
        <v>0</v>
      </c>
      <c r="L31" s="631">
        <f t="shared" si="15"/>
        <v>0</v>
      </c>
      <c r="M31" s="29">
        <f>'MASTER TRACKING SHEET'!AK18</f>
        <v>0</v>
      </c>
    </row>
    <row r="32" spans="1:13" s="3" customFormat="1" ht="13.8" x14ac:dyDescent="0.25">
      <c r="A32" s="30">
        <f>'00 42 44 - UNIT PRICE PROPOSAL'!A36</f>
        <v>25</v>
      </c>
      <c r="B32" s="603" t="str">
        <f>'00 42 44 - UNIT PRICE PROPOSAL'!B36</f>
        <v>32 11 29</v>
      </c>
      <c r="C32" s="503" t="str">
        <f>'00 42 44 - UNIT PRICE PROPOSAL'!C36</f>
        <v>Hydrated Lime</v>
      </c>
      <c r="D32" s="32" t="str">
        <f>'00 42 44 - UNIT PRICE PROPOSAL'!D36</f>
        <v>TN</v>
      </c>
      <c r="E32" s="455">
        <f>'00 42 44 - UNIT PRICE PROPOSAL'!E36</f>
        <v>1534</v>
      </c>
      <c r="F32" s="33">
        <f>'00 42 44 - UNIT PRICE PROPOSAL'!F36</f>
        <v>0</v>
      </c>
      <c r="G32" s="634">
        <f t="shared" si="12"/>
        <v>0</v>
      </c>
      <c r="H32" s="424"/>
      <c r="I32" s="158">
        <f t="shared" si="13"/>
        <v>0</v>
      </c>
      <c r="J32" s="643">
        <f t="shared" si="14"/>
        <v>0</v>
      </c>
      <c r="K32" s="644">
        <f>'MASTER TRACKING SHEET'!AJ19</f>
        <v>0</v>
      </c>
      <c r="L32" s="632">
        <f t="shared" si="15"/>
        <v>0</v>
      </c>
      <c r="M32" s="36">
        <f>'MASTER TRACKING SHEET'!AK19</f>
        <v>0</v>
      </c>
    </row>
    <row r="33" spans="1:13" ht="13.8" x14ac:dyDescent="0.25">
      <c r="A33" s="21">
        <f>'00 42 44 - UNIT PRICE PROPOSAL'!A37</f>
        <v>26</v>
      </c>
      <c r="B33" s="602" t="str">
        <f>'00 42 44 - UNIT PRICE PROPOSAL'!B37</f>
        <v>32 11 33</v>
      </c>
      <c r="C33" s="502" t="str">
        <f>'00 42 44 - UNIT PRICE PROPOSAL'!C37</f>
        <v>Cement Treated Base Course (12")</v>
      </c>
      <c r="D33" s="22" t="str">
        <f>'00 42 44 - UNIT PRICE PROPOSAL'!D37</f>
        <v>SY</v>
      </c>
      <c r="E33" s="454">
        <f>'00 42 44 - UNIT PRICE PROPOSAL'!E37</f>
        <v>3733</v>
      </c>
      <c r="F33" s="23">
        <f>'00 42 44 - UNIT PRICE PROPOSAL'!F37</f>
        <v>0</v>
      </c>
      <c r="G33" s="633">
        <f t="shared" si="12"/>
        <v>0</v>
      </c>
      <c r="H33" s="425"/>
      <c r="I33" s="157">
        <f t="shared" si="13"/>
        <v>0</v>
      </c>
      <c r="J33" s="641">
        <f t="shared" si="14"/>
        <v>0</v>
      </c>
      <c r="K33" s="642">
        <f>'MASTER TRACKING SHEET'!AJ20</f>
        <v>0</v>
      </c>
      <c r="L33" s="631">
        <f t="shared" si="15"/>
        <v>0</v>
      </c>
      <c r="M33" s="29">
        <f>'MASTER TRACKING SHEET'!AK20</f>
        <v>0</v>
      </c>
    </row>
    <row r="34" spans="1:13" s="3" customFormat="1" ht="13.8" x14ac:dyDescent="0.25">
      <c r="A34" s="30">
        <f>'00 42 44 - UNIT PRICE PROPOSAL'!A38</f>
        <v>27</v>
      </c>
      <c r="B34" s="603" t="str">
        <f>'00 42 44 - UNIT PRICE PROPOSAL'!B38</f>
        <v>32 11 29</v>
      </c>
      <c r="C34" s="503" t="str">
        <f>'00 42 44 - UNIT PRICE PROPOSAL'!C38</f>
        <v>Cement</v>
      </c>
      <c r="D34" s="32" t="str">
        <f>'00 42 44 - UNIT PRICE PROPOSAL'!D38</f>
        <v>TN</v>
      </c>
      <c r="E34" s="455">
        <f>'00 42 44 - UNIT PRICE PROPOSAL'!E38</f>
        <v>141</v>
      </c>
      <c r="F34" s="33">
        <f>'00 42 44 - UNIT PRICE PROPOSAL'!F38</f>
        <v>0</v>
      </c>
      <c r="G34" s="634">
        <f t="shared" si="8"/>
        <v>0</v>
      </c>
      <c r="H34" s="424"/>
      <c r="I34" s="158">
        <f t="shared" si="9"/>
        <v>0</v>
      </c>
      <c r="J34" s="643">
        <f t="shared" si="10"/>
        <v>0</v>
      </c>
      <c r="K34" s="644">
        <f>'MASTER TRACKING SHEET'!AJ21</f>
        <v>0</v>
      </c>
      <c r="L34" s="632">
        <f t="shared" si="11"/>
        <v>0</v>
      </c>
      <c r="M34" s="36">
        <f>'MASTER TRACKING SHEET'!AK21</f>
        <v>0</v>
      </c>
    </row>
    <row r="35" spans="1:13" ht="13.8" x14ac:dyDescent="0.25">
      <c r="A35" s="21">
        <f>'00 42 44 - UNIT PRICE PROPOSAL'!A39</f>
        <v>28</v>
      </c>
      <c r="B35" s="602" t="str">
        <f>'00 42 44 - UNIT PRICE PROPOSAL'!B39</f>
        <v>32 12 16</v>
      </c>
      <c r="C35" s="502" t="str">
        <f>'00 42 44 - UNIT PRICE PROPOSAL'!C39</f>
        <v>Asphalt Pavement Type B (PG64-22) 6"</v>
      </c>
      <c r="D35" s="22" t="str">
        <f>'00 42 44 - UNIT PRICE PROPOSAL'!D39</f>
        <v>SY</v>
      </c>
      <c r="E35" s="454">
        <f>'00 42 44 - UNIT PRICE PROPOSAL'!E39</f>
        <v>33436</v>
      </c>
      <c r="F35" s="23">
        <f>'00 42 44 - UNIT PRICE PROPOSAL'!F39</f>
        <v>0</v>
      </c>
      <c r="G35" s="633">
        <f t="shared" si="8"/>
        <v>0</v>
      </c>
      <c r="H35" s="425"/>
      <c r="I35" s="157">
        <f t="shared" si="9"/>
        <v>0</v>
      </c>
      <c r="J35" s="641">
        <f t="shared" si="10"/>
        <v>0</v>
      </c>
      <c r="K35" s="642">
        <f>'MASTER TRACKING SHEET'!AJ22</f>
        <v>0</v>
      </c>
      <c r="L35" s="631">
        <f t="shared" si="11"/>
        <v>0</v>
      </c>
      <c r="M35" s="29">
        <f>'MASTER TRACKING SHEET'!AK22</f>
        <v>0</v>
      </c>
    </row>
    <row r="36" spans="1:13" s="3" customFormat="1" ht="13.8" x14ac:dyDescent="0.25">
      <c r="A36" s="30">
        <f>'00 42 44 - UNIT PRICE PROPOSAL'!A40</f>
        <v>29</v>
      </c>
      <c r="B36" s="603" t="str">
        <f>'00 42 44 - UNIT PRICE PROPOSAL'!B40</f>
        <v>32 12 16</v>
      </c>
      <c r="C36" s="503" t="str">
        <f>'00 42 44 - UNIT PRICE PROPOSAL'!C40</f>
        <v>Asphalt Pavement Type B (PG64-22) 9"</v>
      </c>
      <c r="D36" s="32" t="str">
        <f>'00 42 44 - UNIT PRICE PROPOSAL'!D40</f>
        <v>SY</v>
      </c>
      <c r="E36" s="455">
        <f>'00 42 44 - UNIT PRICE PROPOSAL'!E40</f>
        <v>11619</v>
      </c>
      <c r="F36" s="33">
        <f>'00 42 44 - UNIT PRICE PROPOSAL'!F40</f>
        <v>0</v>
      </c>
      <c r="G36" s="634">
        <f t="shared" si="8"/>
        <v>0</v>
      </c>
      <c r="H36" s="424"/>
      <c r="I36" s="158">
        <f t="shared" si="9"/>
        <v>0</v>
      </c>
      <c r="J36" s="643">
        <f t="shared" si="10"/>
        <v>0</v>
      </c>
      <c r="K36" s="644">
        <f>'MASTER TRACKING SHEET'!AJ23</f>
        <v>0</v>
      </c>
      <c r="L36" s="632">
        <f t="shared" si="11"/>
        <v>0</v>
      </c>
      <c r="M36" s="36">
        <f>'MASTER TRACKING SHEET'!AK23</f>
        <v>0</v>
      </c>
    </row>
    <row r="37" spans="1:13" ht="13.8" x14ac:dyDescent="0.25">
      <c r="A37" s="21" t="e">
        <f>'00 42 44 - UNIT PRICE PROPOSAL'!#REF!</f>
        <v>#REF!</v>
      </c>
      <c r="B37" s="602" t="e">
        <f>'00 42 44 - UNIT PRICE PROPOSAL'!#REF!</f>
        <v>#REF!</v>
      </c>
      <c r="C37" s="502" t="e">
        <f>'00 42 44 - UNIT PRICE PROPOSAL'!#REF!</f>
        <v>#REF!</v>
      </c>
      <c r="D37" s="22" t="e">
        <f>'00 42 44 - UNIT PRICE PROPOSAL'!#REF!</f>
        <v>#REF!</v>
      </c>
      <c r="E37" s="454" t="e">
        <f>'00 42 44 - UNIT PRICE PROPOSAL'!#REF!</f>
        <v>#REF!</v>
      </c>
      <c r="F37" s="23" t="e">
        <f>'00 42 44 - UNIT PRICE PROPOSAL'!#REF!</f>
        <v>#REF!</v>
      </c>
      <c r="G37" s="633" t="e">
        <f t="shared" ref="G37" si="16">E37*F37</f>
        <v>#REF!</v>
      </c>
      <c r="H37" s="425"/>
      <c r="I37" s="157" t="e">
        <f t="shared" ref="I37" si="17">F37*H37</f>
        <v>#REF!</v>
      </c>
      <c r="J37" s="641">
        <f t="shared" ref="J37" si="18">K37-H37</f>
        <v>0</v>
      </c>
      <c r="K37" s="642">
        <f>'MASTER TRACKING SHEET'!AJ23</f>
        <v>0</v>
      </c>
      <c r="L37" s="631" t="e">
        <f t="shared" ref="L37" si="19">M37-I37</f>
        <v>#REF!</v>
      </c>
      <c r="M37" s="29">
        <f>'MASTER TRACKING SHEET'!AK23</f>
        <v>0</v>
      </c>
    </row>
    <row r="38" spans="1:13" s="3" customFormat="1" ht="13.8" x14ac:dyDescent="0.25">
      <c r="A38" s="30" t="e">
        <f>'00 42 44 - UNIT PRICE PROPOSAL'!#REF!</f>
        <v>#REF!</v>
      </c>
      <c r="B38" s="603" t="e">
        <f>'00 42 44 - UNIT PRICE PROPOSAL'!#REF!</f>
        <v>#REF!</v>
      </c>
      <c r="C38" s="503" t="e">
        <f>'00 42 44 - UNIT PRICE PROPOSAL'!#REF!</f>
        <v>#REF!</v>
      </c>
      <c r="D38" s="32" t="e">
        <f>'00 42 44 - UNIT PRICE PROPOSAL'!#REF!</f>
        <v>#REF!</v>
      </c>
      <c r="E38" s="455" t="e">
        <f>'00 42 44 - UNIT PRICE PROPOSAL'!#REF!</f>
        <v>#REF!</v>
      </c>
      <c r="F38" s="33" t="e">
        <f>'00 42 44 - UNIT PRICE PROPOSAL'!#REF!</f>
        <v>#REF!</v>
      </c>
      <c r="G38" s="634" t="e">
        <f t="shared" si="8"/>
        <v>#REF!</v>
      </c>
      <c r="H38" s="424"/>
      <c r="I38" s="158" t="e">
        <f t="shared" si="9"/>
        <v>#REF!</v>
      </c>
      <c r="J38" s="643">
        <f t="shared" si="10"/>
        <v>0</v>
      </c>
      <c r="K38" s="644">
        <f>'MASTER TRACKING SHEET'!AJ28</f>
        <v>0</v>
      </c>
      <c r="L38" s="632" t="e">
        <f t="shared" si="11"/>
        <v>#REF!</v>
      </c>
      <c r="M38" s="36">
        <f>'MASTER TRACKING SHEET'!AK28</f>
        <v>0</v>
      </c>
    </row>
    <row r="39" spans="1:13" ht="13.8" x14ac:dyDescent="0.25">
      <c r="A39" s="21" t="e">
        <f>'00 42 44 - UNIT PRICE PROPOSAL'!#REF!</f>
        <v>#REF!</v>
      </c>
      <c r="B39" s="602" t="e">
        <f>'00 42 44 - UNIT PRICE PROPOSAL'!#REF!</f>
        <v>#REF!</v>
      </c>
      <c r="C39" s="502" t="e">
        <f>'00 42 44 - UNIT PRICE PROPOSAL'!#REF!</f>
        <v>#REF!</v>
      </c>
      <c r="D39" s="22" t="e">
        <f>'00 42 44 - UNIT PRICE PROPOSAL'!#REF!</f>
        <v>#REF!</v>
      </c>
      <c r="E39" s="454" t="e">
        <f>'00 42 44 - UNIT PRICE PROPOSAL'!#REF!</f>
        <v>#REF!</v>
      </c>
      <c r="F39" s="23" t="e">
        <f>'00 42 44 - UNIT PRICE PROPOSAL'!#REF!</f>
        <v>#REF!</v>
      </c>
      <c r="G39" s="633" t="e">
        <f t="shared" si="8"/>
        <v>#REF!</v>
      </c>
      <c r="H39" s="425"/>
      <c r="I39" s="157" t="e">
        <f t="shared" si="9"/>
        <v>#REF!</v>
      </c>
      <c r="J39" s="641">
        <f t="shared" si="10"/>
        <v>0</v>
      </c>
      <c r="K39" s="642">
        <f>'MASTER TRACKING SHEET'!AJ29</f>
        <v>0</v>
      </c>
      <c r="L39" s="631" t="e">
        <f t="shared" si="11"/>
        <v>#REF!</v>
      </c>
      <c r="M39" s="29" t="e">
        <f>'MASTER TRACKING SHEET'!AK29</f>
        <v>#REF!</v>
      </c>
    </row>
    <row r="40" spans="1:13" ht="12" customHeight="1" x14ac:dyDescent="0.25">
      <c r="A40" s="41"/>
      <c r="B40" s="41"/>
      <c r="C40" s="777" t="s">
        <v>156</v>
      </c>
      <c r="D40" s="777"/>
      <c r="E40" s="777"/>
      <c r="F40" s="777"/>
      <c r="G40" s="51" t="e">
        <f>SUM(G11:G39)</f>
        <v>#REF!</v>
      </c>
      <c r="H40" s="426"/>
      <c r="I40" s="44" t="e">
        <f>SUM(I11:I39)</f>
        <v>#REF!</v>
      </c>
      <c r="J40" s="43"/>
      <c r="K40" s="419"/>
      <c r="L40" s="429" t="e">
        <f>SUM(L11:L39)</f>
        <v>#REF!</v>
      </c>
      <c r="M40" s="44" t="e">
        <f>SUM(M11:M39)</f>
        <v>#REF!</v>
      </c>
    </row>
    <row r="41" spans="1:13" ht="9.75" customHeight="1" x14ac:dyDescent="0.25">
      <c r="A41" s="41"/>
      <c r="B41" s="41"/>
      <c r="C41" s="41"/>
      <c r="D41" s="41"/>
      <c r="E41" s="689" t="s">
        <v>179</v>
      </c>
      <c r="F41" s="711">
        <v>0.05</v>
      </c>
      <c r="G41" s="698" t="e">
        <f>ROUNDUP(G40*F41,2)</f>
        <v>#REF!</v>
      </c>
      <c r="H41" s="427"/>
      <c r="I41" s="122"/>
      <c r="J41" s="122"/>
      <c r="K41" s="420"/>
      <c r="L41" s="161"/>
      <c r="M41" s="50"/>
    </row>
    <row r="42" spans="1:13" ht="12" customHeight="1" x14ac:dyDescent="0.25">
      <c r="A42" s="41"/>
      <c r="B42" s="41"/>
      <c r="C42" s="810" t="s">
        <v>79</v>
      </c>
      <c r="D42" s="810"/>
      <c r="E42" s="810"/>
      <c r="F42" s="810"/>
      <c r="G42" s="687" t="e">
        <f>G40+G41</f>
        <v>#REF!</v>
      </c>
      <c r="H42" s="427"/>
      <c r="I42" s="122"/>
      <c r="J42" s="122"/>
      <c r="K42" s="420"/>
      <c r="L42" s="161"/>
      <c r="M42" s="52"/>
    </row>
    <row r="43" spans="1:13" ht="12" customHeight="1" thickBot="1" x14ac:dyDescent="0.3">
      <c r="A43" s="41"/>
      <c r="B43" s="41"/>
      <c r="C43" s="524"/>
      <c r="D43" s="524"/>
      <c r="E43" s="524"/>
      <c r="F43" s="524"/>
      <c r="G43" s="51"/>
      <c r="H43" s="427"/>
      <c r="I43" s="122"/>
      <c r="J43" s="122"/>
      <c r="K43" s="420"/>
      <c r="L43" s="161"/>
      <c r="M43" s="52"/>
    </row>
    <row r="44" spans="1:13" ht="14.4" thickTop="1" x14ac:dyDescent="0.25">
      <c r="A44" s="222" t="s">
        <v>6</v>
      </c>
      <c r="B44" s="223"/>
      <c r="C44" s="224"/>
      <c r="D44" s="225"/>
      <c r="E44" s="226"/>
      <c r="F44" s="227"/>
      <c r="G44" s="227"/>
      <c r="H44" s="815" t="s">
        <v>159</v>
      </c>
      <c r="I44" s="224"/>
      <c r="J44" s="223"/>
      <c r="K44" s="421"/>
      <c r="L44" s="223"/>
      <c r="M44" s="228"/>
    </row>
    <row r="45" spans="1:13" ht="21" customHeight="1" thickBot="1" x14ac:dyDescent="0.3">
      <c r="A45" s="229"/>
      <c r="B45" s="230"/>
      <c r="C45" s="231" t="s">
        <v>86</v>
      </c>
      <c r="D45" s="800">
        <v>0</v>
      </c>
      <c r="E45" s="800"/>
      <c r="F45" s="232"/>
      <c r="G45" s="232"/>
      <c r="H45" s="816"/>
      <c r="I45" s="234" t="s">
        <v>160</v>
      </c>
      <c r="J45" s="235" t="s">
        <v>59</v>
      </c>
      <c r="K45" s="422" t="s">
        <v>60</v>
      </c>
      <c r="L45" s="236" t="s">
        <v>62</v>
      </c>
      <c r="M45" s="237" t="s">
        <v>2</v>
      </c>
    </row>
    <row r="46" spans="1:13" ht="14.55" customHeight="1" thickTop="1" x14ac:dyDescent="0.25">
      <c r="A46" s="308"/>
      <c r="B46" s="309"/>
      <c r="C46" s="308"/>
      <c r="D46" s="310"/>
      <c r="E46" s="311"/>
      <c r="F46" s="319">
        <v>0</v>
      </c>
      <c r="G46" s="354">
        <f t="shared" ref="G46:G48" si="20">E46*F46</f>
        <v>0</v>
      </c>
      <c r="H46" s="428"/>
      <c r="I46" s="343">
        <f t="shared" ref="I46:I48" si="21">F46*H46</f>
        <v>0</v>
      </c>
      <c r="J46" s="346"/>
      <c r="K46" s="637">
        <f>'MASTER TRACKING SHEET'!AJ38</f>
        <v>0</v>
      </c>
      <c r="L46" s="629">
        <f t="shared" ref="L46:L48" si="22">M46-I46</f>
        <v>0</v>
      </c>
      <c r="M46" s="343">
        <f>'MASTER TRACKING SHEET'!AK38</f>
        <v>0</v>
      </c>
    </row>
    <row r="47" spans="1:13" ht="13.8" x14ac:dyDescent="0.25">
      <c r="A47" s="61"/>
      <c r="B47" s="138"/>
      <c r="C47" s="61"/>
      <c r="D47" s="66"/>
      <c r="E47" s="131"/>
      <c r="F47" s="63">
        <v>0</v>
      </c>
      <c r="G47" s="355">
        <f t="shared" si="20"/>
        <v>0</v>
      </c>
      <c r="H47" s="131"/>
      <c r="I47" s="344">
        <f t="shared" si="21"/>
        <v>0</v>
      </c>
      <c r="J47" s="347"/>
      <c r="K47" s="638">
        <f>'MASTER TRACKING SHEET'!AJ39</f>
        <v>0</v>
      </c>
      <c r="L47" s="628">
        <f t="shared" si="22"/>
        <v>0</v>
      </c>
      <c r="M47" s="344">
        <f>'MASTER TRACKING SHEET'!AK39</f>
        <v>0</v>
      </c>
    </row>
    <row r="48" spans="1:13" ht="13.8" x14ac:dyDescent="0.25">
      <c r="A48" s="313"/>
      <c r="B48" s="320"/>
      <c r="C48" s="313"/>
      <c r="D48" s="316"/>
      <c r="E48" s="317"/>
      <c r="F48" s="319">
        <v>0</v>
      </c>
      <c r="G48" s="356">
        <f t="shared" si="20"/>
        <v>0</v>
      </c>
      <c r="H48" s="317"/>
      <c r="I48" s="345">
        <f t="shared" si="21"/>
        <v>0</v>
      </c>
      <c r="J48" s="349"/>
      <c r="K48" s="639">
        <f>'MASTER TRACKING SHEET'!AJ40</f>
        <v>0</v>
      </c>
      <c r="L48" s="627">
        <f t="shared" si="22"/>
        <v>0</v>
      </c>
      <c r="M48" s="345">
        <f>'MASTER TRACKING SHEET'!AK40</f>
        <v>0</v>
      </c>
    </row>
    <row r="49" spans="1:19" ht="7.2" customHeight="1" x14ac:dyDescent="0.25">
      <c r="A49" s="461"/>
      <c r="B49" s="481"/>
      <c r="C49" s="482"/>
      <c r="D49" s="483"/>
      <c r="E49" s="484"/>
      <c r="F49" s="462"/>
      <c r="G49" s="221"/>
      <c r="H49" s="220"/>
      <c r="I49" s="159"/>
      <c r="J49" s="366"/>
      <c r="K49" s="425"/>
      <c r="L49" s="463"/>
      <c r="M49" s="485"/>
    </row>
    <row r="50" spans="1:19" ht="13.8" x14ac:dyDescent="0.25">
      <c r="A50" s="217"/>
      <c r="B50" s="218"/>
      <c r="C50" s="216" t="s">
        <v>87</v>
      </c>
      <c r="D50" s="219"/>
      <c r="E50" s="220"/>
      <c r="F50" s="221"/>
      <c r="G50" s="221"/>
      <c r="H50" s="791"/>
      <c r="I50" s="791"/>
      <c r="J50" s="791"/>
      <c r="K50" s="791"/>
      <c r="L50" s="791"/>
      <c r="M50" s="792"/>
    </row>
    <row r="51" spans="1:19" ht="13.8" x14ac:dyDescent="0.25">
      <c r="A51" s="313"/>
      <c r="B51" s="320"/>
      <c r="C51" s="313"/>
      <c r="D51" s="316"/>
      <c r="E51" s="317"/>
      <c r="F51" s="319">
        <v>0</v>
      </c>
      <c r="G51" s="356">
        <f t="shared" ref="G51" si="23">E51*F51</f>
        <v>0</v>
      </c>
      <c r="H51" s="423"/>
      <c r="I51" s="627">
        <f t="shared" ref="I51" si="24">F51*H51</f>
        <v>0</v>
      </c>
      <c r="J51" s="358"/>
      <c r="K51" s="640">
        <f>'MASTER TRACKING SHEET'!AJ47</f>
        <v>0</v>
      </c>
      <c r="L51" s="627">
        <f t="shared" ref="L51" si="25">M51-I51</f>
        <v>0</v>
      </c>
      <c r="M51" s="627">
        <f>'MASTER TRACKING SHEET'!AK47</f>
        <v>0</v>
      </c>
    </row>
    <row r="52" spans="1:19" ht="13.8" x14ac:dyDescent="0.25">
      <c r="A52" s="61"/>
      <c r="B52" s="138"/>
      <c r="C52" s="61"/>
      <c r="D52" s="66"/>
      <c r="E52" s="131"/>
      <c r="F52" s="63">
        <v>0</v>
      </c>
      <c r="G52" s="355">
        <f>E52*F52</f>
        <v>0</v>
      </c>
      <c r="H52" s="131"/>
      <c r="I52" s="628">
        <f>F52*H52</f>
        <v>0</v>
      </c>
      <c r="J52" s="295"/>
      <c r="K52" s="638">
        <f>'MASTER TRACKING SHEET'!AJ48</f>
        <v>0</v>
      </c>
      <c r="L52" s="628">
        <f>M52-I52</f>
        <v>0</v>
      </c>
      <c r="M52" s="628">
        <f>'MASTER TRACKING SHEET'!AK48</f>
        <v>0</v>
      </c>
    </row>
    <row r="53" spans="1:19" ht="13.8" x14ac:dyDescent="0.25">
      <c r="A53" s="313"/>
      <c r="B53" s="320"/>
      <c r="C53" s="313"/>
      <c r="D53" s="316"/>
      <c r="E53" s="317"/>
      <c r="F53" s="319">
        <v>0</v>
      </c>
      <c r="G53" s="356">
        <f>E53*F53</f>
        <v>0</v>
      </c>
      <c r="H53" s="317"/>
      <c r="I53" s="627">
        <f>F53*H53</f>
        <v>0</v>
      </c>
      <c r="J53" s="357"/>
      <c r="K53" s="639">
        <f>'MASTER TRACKING SHEET'!AJ49</f>
        <v>0</v>
      </c>
      <c r="L53" s="627">
        <f>M53-I53</f>
        <v>0</v>
      </c>
      <c r="M53" s="627">
        <f>'MASTER TRACKING SHEET'!AK49</f>
        <v>0</v>
      </c>
    </row>
    <row r="54" spans="1:19" ht="7.2" customHeight="1" x14ac:dyDescent="0.25">
      <c r="A54" s="788"/>
      <c r="B54" s="789"/>
      <c r="C54" s="789"/>
      <c r="D54" s="789"/>
      <c r="E54" s="789"/>
      <c r="F54" s="789"/>
      <c r="G54" s="789"/>
      <c r="H54" s="789"/>
      <c r="I54" s="789"/>
      <c r="J54" s="789"/>
      <c r="K54" s="789"/>
      <c r="L54" s="789"/>
      <c r="M54" s="790"/>
    </row>
    <row r="55" spans="1:19" ht="13.8" x14ac:dyDescent="0.25">
      <c r="A55" s="68"/>
      <c r="B55" s="139"/>
      <c r="C55" s="808" t="s">
        <v>80</v>
      </c>
      <c r="D55" s="808"/>
      <c r="E55" s="808"/>
      <c r="F55" s="808"/>
      <c r="G55" s="635" t="e">
        <f>G56/G42</f>
        <v>#REF!</v>
      </c>
      <c r="H55" s="69"/>
      <c r="I55" s="62"/>
      <c r="J55" s="139"/>
      <c r="K55" s="69"/>
      <c r="L55" s="430"/>
      <c r="M55" s="351"/>
    </row>
    <row r="56" spans="1:19" ht="13.8" x14ac:dyDescent="0.25">
      <c r="A56" s="68"/>
      <c r="B56" s="139"/>
      <c r="C56" s="9"/>
      <c r="D56" s="70"/>
      <c r="E56" s="147"/>
      <c r="F56" s="71" t="s">
        <v>8</v>
      </c>
      <c r="G56" s="636">
        <f>SUM(G46:G53)</f>
        <v>0</v>
      </c>
      <c r="H56" s="69"/>
      <c r="I56" s="353">
        <f>SUM(I46:I48)</f>
        <v>0</v>
      </c>
      <c r="J56" s="139"/>
      <c r="K56" s="352"/>
      <c r="L56" s="630">
        <f>SUM(L46:L48)</f>
        <v>0</v>
      </c>
      <c r="M56" s="630">
        <f>SUM(M46:M48)</f>
        <v>0</v>
      </c>
    </row>
    <row r="57" spans="1:19" ht="12.75" customHeight="1" x14ac:dyDescent="0.25">
      <c r="A57" s="85"/>
      <c r="B57" s="85"/>
      <c r="C57" s="86"/>
      <c r="D57" s="87"/>
      <c r="E57" s="88"/>
      <c r="F57" s="799"/>
      <c r="G57" s="799"/>
      <c r="H57" s="89"/>
      <c r="I57" s="464" t="s">
        <v>94</v>
      </c>
      <c r="J57" s="89"/>
      <c r="K57" s="162"/>
      <c r="L57" s="465" t="s">
        <v>97</v>
      </c>
      <c r="M57" s="466" t="s">
        <v>98</v>
      </c>
    </row>
    <row r="58" spans="1:19" ht="13.95" customHeight="1" x14ac:dyDescent="0.25">
      <c r="A58" s="85"/>
      <c r="B58" s="85"/>
      <c r="D58" s="809" t="s">
        <v>77</v>
      </c>
      <c r="E58" s="809"/>
      <c r="F58" s="809"/>
      <c r="G58" s="241" t="e">
        <f>SUM(G42)+(G56)</f>
        <v>#REF!</v>
      </c>
      <c r="H58" s="451"/>
      <c r="I58" s="473" t="e">
        <f>(I40)+(I56)</f>
        <v>#REF!</v>
      </c>
      <c r="J58" s="240"/>
      <c r="K58" s="248"/>
      <c r="L58" s="472" t="e">
        <f>(L40)+(L56)</f>
        <v>#REF!</v>
      </c>
      <c r="M58" s="476" t="e">
        <f>(M40)+(M56)</f>
        <v>#REF!</v>
      </c>
      <c r="Q58" s="597"/>
      <c r="R58" s="597"/>
      <c r="S58" s="597"/>
    </row>
    <row r="59" spans="1:19" ht="12.75" customHeight="1" x14ac:dyDescent="0.25">
      <c r="A59" s="85"/>
      <c r="B59" s="85"/>
      <c r="C59" s="107"/>
      <c r="D59" s="239"/>
      <c r="E59" s="238"/>
      <c r="F59" s="240"/>
      <c r="G59" s="242"/>
      <c r="H59" s="450"/>
      <c r="I59" s="467" t="s">
        <v>95</v>
      </c>
      <c r="J59" s="243"/>
      <c r="K59" s="248"/>
      <c r="L59" s="468" t="s">
        <v>95</v>
      </c>
      <c r="M59" s="469" t="s">
        <v>99</v>
      </c>
      <c r="Q59" s="597"/>
      <c r="R59" s="597"/>
      <c r="S59" s="597"/>
    </row>
    <row r="60" spans="1:19" ht="13.95" customHeight="1" x14ac:dyDescent="0.25">
      <c r="A60" s="85"/>
      <c r="B60" s="85"/>
      <c r="D60" s="805" t="s">
        <v>7</v>
      </c>
      <c r="E60" s="805"/>
      <c r="F60" s="805"/>
      <c r="G60" s="240" t="e">
        <f>SUM(G58*0.05)</f>
        <v>#REF!</v>
      </c>
      <c r="H60" s="452"/>
      <c r="I60" s="474" t="e">
        <f>I58*0.05</f>
        <v>#REF!</v>
      </c>
      <c r="J60" s="249"/>
      <c r="K60" s="248"/>
      <c r="L60" s="616" t="e">
        <f>L58*0.05</f>
        <v>#REF!</v>
      </c>
      <c r="M60" s="477" t="e">
        <f>M58*0.05</f>
        <v>#REF!</v>
      </c>
      <c r="Q60" s="597"/>
      <c r="R60" s="597"/>
      <c r="S60" s="597"/>
    </row>
    <row r="61" spans="1:19" ht="12.75" customHeight="1" thickBot="1" x14ac:dyDescent="0.3">
      <c r="A61" s="85"/>
      <c r="B61" s="85"/>
      <c r="C61" s="211"/>
      <c r="D61" s="244"/>
      <c r="E61" s="245"/>
      <c r="F61" s="246"/>
      <c r="G61" s="246"/>
      <c r="H61" s="247"/>
      <c r="I61" s="250"/>
      <c r="J61" s="250"/>
      <c r="K61" s="251"/>
      <c r="L61" s="470" t="s">
        <v>100</v>
      </c>
      <c r="M61" s="471" t="s">
        <v>101</v>
      </c>
      <c r="Q61" s="597"/>
      <c r="R61" s="597"/>
      <c r="S61" s="597"/>
    </row>
    <row r="62" spans="1:19" ht="15" customHeight="1" thickTop="1" thickBot="1" x14ac:dyDescent="0.3">
      <c r="A62" s="85"/>
      <c r="B62" s="85"/>
      <c r="C62" s="107"/>
      <c r="D62" s="475"/>
      <c r="E62" s="475"/>
      <c r="F62" s="475"/>
      <c r="G62" s="801" t="s">
        <v>78</v>
      </c>
      <c r="H62" s="802"/>
      <c r="I62" s="619" t="e">
        <f>I58-I60</f>
        <v>#REF!</v>
      </c>
      <c r="J62" s="240"/>
      <c r="K62" s="248"/>
      <c r="L62" s="617" t="e">
        <f>L58-L60</f>
        <v>#REF!</v>
      </c>
      <c r="M62" s="618" t="e">
        <f>M58-M60</f>
        <v>#REF!</v>
      </c>
      <c r="Q62" s="597"/>
      <c r="R62" s="597"/>
      <c r="S62" s="597"/>
    </row>
    <row r="63" spans="1:19" ht="4.95" customHeight="1" thickTop="1" x14ac:dyDescent="0.25">
      <c r="A63" s="85"/>
      <c r="B63" s="85"/>
      <c r="C63" s="107"/>
      <c r="E63" s="238"/>
      <c r="F63" s="240"/>
      <c r="G63" s="240"/>
      <c r="H63" s="240"/>
      <c r="I63" s="240"/>
      <c r="J63" s="240"/>
      <c r="K63" s="248"/>
      <c r="L63" s="248"/>
      <c r="M63" s="449"/>
      <c r="Q63" s="597"/>
      <c r="R63" s="597"/>
      <c r="S63" s="597"/>
    </row>
    <row r="64" spans="1:19" ht="13.8" x14ac:dyDescent="0.25">
      <c r="A64" s="85"/>
      <c r="B64" s="85"/>
      <c r="D64" s="478"/>
      <c r="E64" s="478"/>
      <c r="F64" s="803" t="s">
        <v>76</v>
      </c>
      <c r="G64" s="804"/>
      <c r="H64" s="804"/>
      <c r="I64" s="804"/>
      <c r="J64" s="794" t="e">
        <f>G58-M62</f>
        <v>#REF!</v>
      </c>
      <c r="K64" s="795"/>
      <c r="L64" s="479"/>
      <c r="M64" s="480"/>
      <c r="Q64" s="597"/>
      <c r="R64" s="597"/>
      <c r="S64" s="597"/>
    </row>
    <row r="65" spans="1:19" ht="4.95" customHeight="1" x14ac:dyDescent="0.25">
      <c r="A65" s="85"/>
      <c r="B65" s="85"/>
      <c r="C65" s="253"/>
      <c r="D65" s="253"/>
      <c r="E65" s="253"/>
      <c r="F65" s="253"/>
      <c r="G65" s="212"/>
      <c r="H65" s="212"/>
      <c r="I65" s="212"/>
      <c r="J65" s="212"/>
      <c r="K65" s="210"/>
      <c r="L65" s="210"/>
      <c r="M65" s="252"/>
      <c r="Q65" s="597"/>
      <c r="R65" s="597"/>
      <c r="S65" s="597"/>
    </row>
    <row r="66" spans="1:19" ht="13.2" customHeight="1" x14ac:dyDescent="0.25">
      <c r="A66" s="85"/>
      <c r="B66" s="85"/>
      <c r="C66" s="797">
        <f>G1</f>
        <v>0</v>
      </c>
      <c r="D66" s="797"/>
      <c r="E66" s="797"/>
      <c r="F66" s="797"/>
      <c r="G66" s="212"/>
      <c r="H66" s="798" t="s">
        <v>91</v>
      </c>
      <c r="I66" s="798"/>
      <c r="J66" s="798"/>
      <c r="K66" s="798"/>
      <c r="L66" s="798"/>
      <c r="M66" s="798"/>
      <c r="Q66" s="597"/>
      <c r="R66" s="597"/>
      <c r="S66" s="597"/>
    </row>
    <row r="67" spans="1:19" ht="13.2" customHeight="1" x14ac:dyDescent="0.3">
      <c r="A67" s="793" t="s">
        <v>92</v>
      </c>
      <c r="B67" s="793"/>
      <c r="C67" s="433"/>
      <c r="D67" s="114"/>
      <c r="E67" s="107"/>
      <c r="F67" s="154"/>
      <c r="G67" s="434" t="s">
        <v>93</v>
      </c>
      <c r="H67" s="154"/>
      <c r="I67" s="213"/>
      <c r="J67" s="213"/>
      <c r="K67" s="214"/>
      <c r="L67" s="435"/>
      <c r="M67" s="436"/>
    </row>
    <row r="68" spans="1:19" ht="13.2" customHeight="1" x14ac:dyDescent="0.3">
      <c r="A68" s="107"/>
      <c r="B68" s="458" t="s">
        <v>31</v>
      </c>
      <c r="C68" s="437"/>
      <c r="D68" s="108"/>
      <c r="E68" s="109"/>
      <c r="F68" s="110"/>
      <c r="G68" s="458" t="s">
        <v>31</v>
      </c>
      <c r="H68" s="438"/>
      <c r="I68" s="439"/>
      <c r="J68" s="439"/>
      <c r="K68" s="440"/>
      <c r="L68" s="441"/>
      <c r="M68" s="442"/>
    </row>
    <row r="69" spans="1:19" ht="13.2" customHeight="1" x14ac:dyDescent="0.3">
      <c r="A69" s="107"/>
      <c r="B69" s="90"/>
      <c r="C69" s="112" t="str">
        <f>G4</f>
        <v>CONTACT</v>
      </c>
      <c r="D69" s="112" t="s">
        <v>104</v>
      </c>
      <c r="F69" s="506" t="s">
        <v>30</v>
      </c>
      <c r="G69" s="443"/>
      <c r="H69" s="112" t="s">
        <v>184</v>
      </c>
      <c r="I69" s="213"/>
      <c r="J69" s="507"/>
      <c r="K69" s="113"/>
      <c r="L69" s="620" t="s">
        <v>30</v>
      </c>
      <c r="M69" s="444"/>
    </row>
    <row r="70" spans="1:19" ht="7.2" customHeight="1" x14ac:dyDescent="0.3">
      <c r="A70" s="460"/>
      <c r="B70" s="126"/>
      <c r="C70" s="489"/>
      <c r="D70" s="489"/>
      <c r="E70" s="489"/>
      <c r="F70" s="489"/>
      <c r="G70" s="445"/>
      <c r="H70" s="125"/>
      <c r="L70" s="621"/>
    </row>
    <row r="71" spans="1:19" ht="13.2" customHeight="1" x14ac:dyDescent="0.45">
      <c r="A71" s="460"/>
      <c r="B71" s="784" t="s">
        <v>102</v>
      </c>
      <c r="C71" s="784"/>
      <c r="D71" s="784"/>
      <c r="E71" s="784"/>
      <c r="F71" s="784"/>
      <c r="G71" s="434" t="s">
        <v>161</v>
      </c>
      <c r="H71" s="125"/>
      <c r="L71" s="621"/>
    </row>
    <row r="72" spans="1:19" ht="13.2" customHeight="1" x14ac:dyDescent="0.45">
      <c r="A72" s="460"/>
      <c r="B72" s="784" t="s">
        <v>105</v>
      </c>
      <c r="C72" s="784"/>
      <c r="D72" s="784"/>
      <c r="E72" s="784"/>
      <c r="F72" s="784"/>
      <c r="G72" s="458" t="s">
        <v>31</v>
      </c>
      <c r="H72" s="438"/>
      <c r="I72" s="439"/>
      <c r="J72" s="439"/>
      <c r="K72" s="440"/>
      <c r="L72" s="622"/>
      <c r="M72" s="442"/>
    </row>
    <row r="73" spans="1:19" ht="13.2" customHeight="1" x14ac:dyDescent="0.45">
      <c r="A73" s="460"/>
      <c r="B73" s="784" t="s">
        <v>106</v>
      </c>
      <c r="C73" s="784"/>
      <c r="D73" s="784"/>
      <c r="E73" s="784"/>
      <c r="F73" s="784"/>
      <c r="G73" s="445"/>
      <c r="H73" s="112" t="s">
        <v>162</v>
      </c>
      <c r="I73" s="213"/>
      <c r="J73" s="254" t="s">
        <v>163</v>
      </c>
      <c r="K73" s="113"/>
      <c r="L73" s="620" t="s">
        <v>30</v>
      </c>
      <c r="M73" s="444"/>
    </row>
    <row r="74" spans="1:19" ht="7.2" customHeight="1" x14ac:dyDescent="0.3">
      <c r="A74" s="460"/>
      <c r="B74" s="126"/>
      <c r="C74" s="460"/>
      <c r="D74" s="127"/>
      <c r="E74" s="460"/>
      <c r="F74" s="460"/>
      <c r="G74" s="445"/>
      <c r="H74" s="125"/>
      <c r="L74" s="621"/>
    </row>
    <row r="75" spans="1:19" ht="13.2" customHeight="1" x14ac:dyDescent="0.3">
      <c r="A75" s="460"/>
      <c r="B75" s="123"/>
      <c r="C75" s="460"/>
      <c r="D75" s="127"/>
      <c r="E75" s="460"/>
      <c r="F75" s="460"/>
      <c r="G75" s="434" t="s">
        <v>157</v>
      </c>
      <c r="H75" s="154"/>
      <c r="I75" s="213"/>
      <c r="J75" s="213"/>
      <c r="K75" s="214"/>
      <c r="L75" s="623"/>
      <c r="M75" s="436"/>
    </row>
    <row r="76" spans="1:19" ht="13.2" customHeight="1" x14ac:dyDescent="0.3">
      <c r="A76" s="123"/>
      <c r="B76" s="123"/>
      <c r="C76" s="459"/>
      <c r="D76" s="459"/>
      <c r="E76" s="459"/>
      <c r="F76" s="459"/>
      <c r="G76" s="458" t="s">
        <v>31</v>
      </c>
      <c r="H76" s="438"/>
      <c r="I76" s="439"/>
      <c r="J76" s="439"/>
      <c r="K76" s="440"/>
      <c r="L76" s="622"/>
      <c r="M76" s="442"/>
    </row>
    <row r="77" spans="1:19" ht="13.2" customHeight="1" x14ac:dyDescent="0.3">
      <c r="A77" s="4"/>
      <c r="B77" s="124"/>
      <c r="C77" s="4"/>
      <c r="D77" s="125"/>
      <c r="E77" s="125"/>
      <c r="F77" s="4"/>
      <c r="G77" s="443"/>
      <c r="H77" s="112" t="s">
        <v>185</v>
      </c>
      <c r="I77" s="213"/>
      <c r="J77" s="254"/>
      <c r="K77" s="113"/>
      <c r="L77" s="620" t="s">
        <v>30</v>
      </c>
      <c r="M77" s="444"/>
    </row>
    <row r="78" spans="1:19" ht="7.2" customHeight="1" x14ac:dyDescent="0.25">
      <c r="A78" s="4"/>
      <c r="B78" s="4"/>
      <c r="C78" s="4"/>
      <c r="D78" s="124"/>
      <c r="E78" s="4"/>
      <c r="F78" s="125"/>
      <c r="G78" s="446"/>
      <c r="H78" s="125"/>
      <c r="L78" s="621"/>
    </row>
    <row r="79" spans="1:19" ht="13.8" x14ac:dyDescent="0.3">
      <c r="G79" s="434" t="s">
        <v>158</v>
      </c>
      <c r="H79" s="154"/>
      <c r="I79" s="213"/>
      <c r="J79" s="213"/>
      <c r="K79" s="214"/>
      <c r="L79" s="623"/>
      <c r="M79" s="436"/>
    </row>
    <row r="80" spans="1:19" ht="13.8" x14ac:dyDescent="0.3">
      <c r="G80" s="525" t="s">
        <v>31</v>
      </c>
      <c r="H80" s="438"/>
      <c r="I80" s="439"/>
      <c r="J80" s="439"/>
      <c r="K80" s="440"/>
      <c r="L80" s="622"/>
      <c r="M80" s="442"/>
    </row>
    <row r="81" spans="7:13" ht="13.8" x14ac:dyDescent="0.3">
      <c r="G81" s="443"/>
      <c r="H81" s="112" t="s">
        <v>186</v>
      </c>
      <c r="I81" s="213"/>
      <c r="J81" s="254"/>
      <c r="K81" s="113"/>
      <c r="L81" s="620" t="s">
        <v>30</v>
      </c>
      <c r="M81" s="444"/>
    </row>
  </sheetData>
  <mergeCells count="33">
    <mergeCell ref="J1:M2"/>
    <mergeCell ref="H44:H45"/>
    <mergeCell ref="A3:B3"/>
    <mergeCell ref="C4:E4"/>
    <mergeCell ref="A5:B5"/>
    <mergeCell ref="A7:B7"/>
    <mergeCell ref="F6:H6"/>
    <mergeCell ref="F7:H7"/>
    <mergeCell ref="A6:B6"/>
    <mergeCell ref="D60:F60"/>
    <mergeCell ref="C1:E1"/>
    <mergeCell ref="C2:E2"/>
    <mergeCell ref="C3:E3"/>
    <mergeCell ref="C55:F55"/>
    <mergeCell ref="D58:F58"/>
    <mergeCell ref="C42:F42"/>
    <mergeCell ref="C40:F40"/>
    <mergeCell ref="B72:F72"/>
    <mergeCell ref="B73:F73"/>
    <mergeCell ref="B71:F71"/>
    <mergeCell ref="L7:M7"/>
    <mergeCell ref="J6:K6"/>
    <mergeCell ref="A54:M54"/>
    <mergeCell ref="H50:M50"/>
    <mergeCell ref="A67:B67"/>
    <mergeCell ref="J64:K64"/>
    <mergeCell ref="J7:K7"/>
    <mergeCell ref="C66:F66"/>
    <mergeCell ref="H66:M66"/>
    <mergeCell ref="F57:G57"/>
    <mergeCell ref="D45:E45"/>
    <mergeCell ref="G62:H62"/>
    <mergeCell ref="F64:I64"/>
  </mergeCells>
  <conditionalFormatting sqref="G52:G53">
    <cfRule type="cellIs" dxfId="0" priority="1" operator="lessThan">
      <formula>0</formula>
    </cfRule>
  </conditionalFormatting>
  <pageMargins left="0.25" right="0" top="0.25" bottom="0" header="0" footer="0"/>
  <pageSetup scale="74" fitToHeight="0" orientation="landscape" r:id="rId1"/>
  <headerFooter differentFirst="1"/>
  <rowBreaks count="1" manualBreakCount="1">
    <brk id="43" max="16383" man="1"/>
  </rowBreaks>
  <ignoredErrors>
    <ignoredError sqref="G2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"/>
  <sheetViews>
    <sheetView workbookViewId="0">
      <selection activeCell="F7" sqref="F7"/>
    </sheetView>
  </sheetViews>
  <sheetFormatPr defaultRowHeight="13.2" x14ac:dyDescent="0.25"/>
  <cols>
    <col min="1" max="1" width="2.77734375" customWidth="1"/>
    <col min="2" max="2" width="16.44140625" customWidth="1"/>
    <col min="3" max="3" width="15.21875" customWidth="1"/>
    <col min="4" max="4" width="5.77734375" customWidth="1"/>
    <col min="5" max="5" width="14" customWidth="1"/>
    <col min="6" max="6" width="5.21875" customWidth="1"/>
    <col min="7" max="7" width="13.77734375" customWidth="1"/>
    <col min="8" max="8" width="4.5546875" customWidth="1"/>
    <col min="9" max="9" width="16.21875" customWidth="1"/>
  </cols>
  <sheetData>
    <row r="1" spans="1:9" ht="17.399999999999999" x14ac:dyDescent="0.25">
      <c r="A1" s="826" t="s">
        <v>143</v>
      </c>
      <c r="B1" s="826"/>
      <c r="C1" s="826"/>
      <c r="D1" s="826"/>
      <c r="E1" s="826"/>
      <c r="F1" s="826"/>
      <c r="G1" s="826"/>
      <c r="H1" s="826"/>
      <c r="I1" s="826"/>
    </row>
    <row r="2" spans="1:9" x14ac:dyDescent="0.25">
      <c r="A2" s="526"/>
      <c r="B2" s="526"/>
      <c r="C2" s="526"/>
      <c r="D2" s="526"/>
      <c r="E2" s="526"/>
      <c r="F2" s="526"/>
      <c r="G2" s="526"/>
      <c r="H2" s="526"/>
      <c r="I2" s="526"/>
    </row>
    <row r="3" spans="1:9" ht="15.6" x14ac:dyDescent="0.25">
      <c r="A3" s="827" t="s">
        <v>144</v>
      </c>
      <c r="B3" s="827"/>
      <c r="C3" s="827"/>
      <c r="D3" s="827"/>
      <c r="E3" s="827"/>
      <c r="F3" s="827"/>
      <c r="G3" s="827"/>
      <c r="H3" s="827"/>
      <c r="I3" s="827"/>
    </row>
    <row r="4" spans="1:9" ht="16.2" thickBot="1" x14ac:dyDescent="0.3">
      <c r="A4" s="527"/>
      <c r="B4" s="527"/>
      <c r="C4" s="527"/>
      <c r="D4" s="527"/>
      <c r="E4" s="527"/>
      <c r="F4" s="527"/>
      <c r="G4" s="527"/>
      <c r="H4" s="527"/>
      <c r="I4" s="527"/>
    </row>
    <row r="5" spans="1:9" ht="16.2" thickTop="1" x14ac:dyDescent="0.25">
      <c r="A5" s="528"/>
      <c r="B5" s="528"/>
      <c r="C5" s="528"/>
      <c r="D5" s="528"/>
      <c r="E5" s="528"/>
      <c r="F5" s="528"/>
      <c r="G5" s="528"/>
      <c r="H5" s="528"/>
      <c r="I5" s="528"/>
    </row>
    <row r="6" spans="1:9" ht="19.95" customHeight="1" x14ac:dyDescent="0.25">
      <c r="A6" s="529">
        <v>1</v>
      </c>
      <c r="B6" s="530" t="s">
        <v>107</v>
      </c>
      <c r="C6" s="593">
        <f>'PRINTABLE PG - INVC SUBMITTAL'!G1</f>
        <v>0</v>
      </c>
      <c r="D6" s="531"/>
      <c r="E6" s="531"/>
      <c r="F6" s="531"/>
      <c r="G6" s="512"/>
      <c r="H6" s="512"/>
      <c r="I6" s="512"/>
    </row>
    <row r="7" spans="1:9" ht="19.95" customHeight="1" x14ac:dyDescent="0.25">
      <c r="A7" s="529">
        <v>2</v>
      </c>
      <c r="B7" s="530" t="s">
        <v>108</v>
      </c>
      <c r="C7" s="594" t="str">
        <f>'PRINTABLE PG - INVC SUBMITTAL'!J1</f>
        <v>2020 Street Bundle - Sector III</v>
      </c>
      <c r="D7" s="531"/>
      <c r="E7" s="531"/>
      <c r="F7" s="531"/>
      <c r="G7" s="512"/>
      <c r="H7" s="512"/>
      <c r="I7" s="512"/>
    </row>
    <row r="8" spans="1:9" ht="19.95" customHeight="1" x14ac:dyDescent="0.25">
      <c r="A8" s="529">
        <v>3</v>
      </c>
      <c r="B8" s="530" t="s">
        <v>109</v>
      </c>
      <c r="C8" s="594">
        <f>'PRINTABLE PG - INVC SUBMITTAL'!M4</f>
        <v>0</v>
      </c>
      <c r="D8" s="531"/>
      <c r="E8" s="531"/>
      <c r="F8" s="531"/>
      <c r="G8" s="512"/>
      <c r="H8" s="512"/>
      <c r="I8" s="512"/>
    </row>
    <row r="9" spans="1:9" ht="19.95" customHeight="1" x14ac:dyDescent="0.25">
      <c r="A9" s="529">
        <v>4</v>
      </c>
      <c r="B9" s="530" t="s">
        <v>110</v>
      </c>
      <c r="C9" s="595">
        <f>'PRINTABLE PG - INVC SUBMITTAL'!L6</f>
        <v>7857</v>
      </c>
      <c r="D9" s="596" t="str">
        <f>'PRINTABLE PG - INVC SUBMITTAL'!M6</f>
        <v>00</v>
      </c>
      <c r="E9" s="531"/>
      <c r="F9" s="531"/>
      <c r="G9" s="512"/>
      <c r="H9" s="512"/>
      <c r="I9" s="512"/>
    </row>
    <row r="10" spans="1:9" ht="19.95" customHeight="1" x14ac:dyDescent="0.25">
      <c r="A10" s="529">
        <v>5</v>
      </c>
      <c r="B10" s="530" t="s">
        <v>111</v>
      </c>
      <c r="C10" s="592" t="str">
        <f>'PRINTABLE PG - INVC SUBMITTAL'!M5</f>
        <v>00/00/0000</v>
      </c>
      <c r="D10" s="531"/>
      <c r="E10" s="531"/>
      <c r="F10" s="531"/>
      <c r="G10" s="512"/>
      <c r="H10" s="512"/>
      <c r="I10" s="512"/>
    </row>
    <row r="11" spans="1:9" ht="13.8" thickBot="1" x14ac:dyDescent="0.3">
      <c r="A11" s="532"/>
      <c r="B11" s="533"/>
      <c r="C11" s="534"/>
      <c r="D11" s="535"/>
      <c r="E11" s="535"/>
      <c r="F11" s="535"/>
      <c r="G11" s="513"/>
      <c r="H11" s="513"/>
      <c r="I11" s="513"/>
    </row>
    <row r="12" spans="1:9" ht="13.8" thickTop="1" x14ac:dyDescent="0.25">
      <c r="A12" s="536"/>
      <c r="B12" s="537"/>
      <c r="C12" s="538"/>
      <c r="D12" s="510"/>
      <c r="E12" s="510"/>
      <c r="F12" s="539"/>
      <c r="G12" s="540"/>
      <c r="H12" s="540"/>
      <c r="I12" s="514"/>
    </row>
    <row r="13" spans="1:9" ht="19.95" customHeight="1" x14ac:dyDescent="0.25">
      <c r="A13" s="529">
        <v>6</v>
      </c>
      <c r="B13" s="530" t="s">
        <v>112</v>
      </c>
      <c r="C13" s="531"/>
      <c r="D13" s="590" t="str">
        <f>'PRINTABLE PG - INVC SUBMITTAL'!M6</f>
        <v>00</v>
      </c>
      <c r="E13" s="828" t="s">
        <v>145</v>
      </c>
      <c r="F13" s="828"/>
      <c r="G13" s="591" t="s">
        <v>172</v>
      </c>
      <c r="H13" s="541" t="s">
        <v>113</v>
      </c>
      <c r="I13" s="592" t="s">
        <v>172</v>
      </c>
    </row>
    <row r="14" spans="1:9" ht="19.95" customHeight="1" x14ac:dyDescent="0.25">
      <c r="A14" s="529">
        <v>7</v>
      </c>
      <c r="B14" s="530" t="s">
        <v>114</v>
      </c>
      <c r="C14" s="531"/>
      <c r="D14" s="542"/>
      <c r="E14" s="531" t="s">
        <v>141</v>
      </c>
      <c r="F14" s="543" t="s">
        <v>146</v>
      </c>
      <c r="G14" s="512" t="s">
        <v>142</v>
      </c>
      <c r="H14" s="512"/>
      <c r="I14" s="512"/>
    </row>
    <row r="15" spans="1:9" ht="13.8" thickBot="1" x14ac:dyDescent="0.3">
      <c r="A15" s="536"/>
      <c r="B15" s="537"/>
      <c r="C15" s="539"/>
      <c r="D15" s="544"/>
      <c r="E15" s="539"/>
      <c r="F15" s="544"/>
      <c r="G15" s="514"/>
      <c r="H15" s="514"/>
      <c r="I15" s="514"/>
    </row>
    <row r="16" spans="1:9" ht="13.8" thickTop="1" x14ac:dyDescent="0.25">
      <c r="A16" s="545"/>
      <c r="B16" s="546"/>
      <c r="C16" s="547"/>
      <c r="D16" s="548"/>
      <c r="E16" s="547"/>
      <c r="F16" s="548"/>
      <c r="G16" s="549"/>
      <c r="H16" s="549"/>
      <c r="I16" s="549"/>
    </row>
    <row r="17" spans="1:9" ht="19.95" customHeight="1" x14ac:dyDescent="0.25">
      <c r="A17" s="529">
        <v>8</v>
      </c>
      <c r="B17" s="530" t="s">
        <v>115</v>
      </c>
      <c r="C17" s="531"/>
      <c r="D17" s="550"/>
      <c r="E17" s="531"/>
      <c r="F17" s="531"/>
      <c r="G17" s="511"/>
      <c r="H17" s="551">
        <v>8</v>
      </c>
      <c r="I17" s="552" t="e">
        <f>'PRINTABLE PG - INVC SUBMITTAL'!C5</f>
        <v>#REF!</v>
      </c>
    </row>
    <row r="18" spans="1:9" ht="19.95" customHeight="1" x14ac:dyDescent="0.25">
      <c r="A18" s="529">
        <v>9</v>
      </c>
      <c r="B18" s="530" t="s">
        <v>147</v>
      </c>
      <c r="C18" s="531"/>
      <c r="D18" s="531"/>
      <c r="E18" s="531"/>
      <c r="F18" s="531"/>
      <c r="G18" s="511"/>
      <c r="H18" s="553">
        <v>9</v>
      </c>
      <c r="I18" s="554">
        <f>'PRINTABLE PG - INVC SUBMITTAL'!C6</f>
        <v>0</v>
      </c>
    </row>
    <row r="19" spans="1:9" ht="19.95" customHeight="1" x14ac:dyDescent="0.25">
      <c r="A19" s="529">
        <v>10</v>
      </c>
      <c r="B19" s="530" t="s">
        <v>116</v>
      </c>
      <c r="C19" s="531"/>
      <c r="D19" s="531"/>
      <c r="E19" s="531"/>
      <c r="F19" s="531"/>
      <c r="G19" s="512"/>
      <c r="H19" s="553">
        <v>10</v>
      </c>
      <c r="I19" s="555" t="e">
        <f>I17+I18</f>
        <v>#REF!</v>
      </c>
    </row>
    <row r="20" spans="1:9" ht="13.8" thickBot="1" x14ac:dyDescent="0.3">
      <c r="A20" s="532"/>
      <c r="B20" s="533"/>
      <c r="C20" s="535"/>
      <c r="D20" s="535"/>
      <c r="E20" s="535"/>
      <c r="F20" s="535"/>
      <c r="G20" s="513"/>
      <c r="H20" s="556"/>
      <c r="I20" s="557"/>
    </row>
    <row r="21" spans="1:9" ht="13.8" thickTop="1" x14ac:dyDescent="0.25">
      <c r="A21" s="545"/>
      <c r="B21" s="546"/>
      <c r="C21" s="547"/>
      <c r="D21" s="547"/>
      <c r="E21" s="547"/>
      <c r="F21" s="547"/>
      <c r="G21" s="549"/>
      <c r="H21" s="558"/>
      <c r="I21" s="549"/>
    </row>
    <row r="22" spans="1:9" ht="34.950000000000003" customHeight="1" x14ac:dyDescent="0.25">
      <c r="A22" s="536"/>
      <c r="B22" s="537"/>
      <c r="C22" s="539"/>
      <c r="D22" s="539"/>
      <c r="E22" s="559"/>
      <c r="F22" s="514"/>
      <c r="G22" s="560" t="s">
        <v>117</v>
      </c>
      <c r="H22" s="561"/>
      <c r="I22" s="562" t="s">
        <v>118</v>
      </c>
    </row>
    <row r="23" spans="1:9" ht="19.95" customHeight="1" x14ac:dyDescent="0.25">
      <c r="A23" s="529">
        <v>11</v>
      </c>
      <c r="B23" s="563" t="s">
        <v>119</v>
      </c>
      <c r="C23" s="512"/>
      <c r="D23" s="564"/>
      <c r="E23" s="512"/>
      <c r="F23" s="551" t="s">
        <v>120</v>
      </c>
      <c r="G23" s="552" t="e">
        <f>'PRINTABLE PG - INVC SUBMITTAL'!M40</f>
        <v>#REF!</v>
      </c>
      <c r="H23" s="565" t="s">
        <v>148</v>
      </c>
      <c r="I23" s="552" t="e">
        <f>'PRINTABLE PG - INVC SUBMITTAL'!I40</f>
        <v>#REF!</v>
      </c>
    </row>
    <row r="24" spans="1:9" ht="19.95" customHeight="1" x14ac:dyDescent="0.25">
      <c r="A24" s="529">
        <v>12</v>
      </c>
      <c r="B24" s="563" t="s">
        <v>121</v>
      </c>
      <c r="C24" s="564"/>
      <c r="D24" s="564"/>
      <c r="E24" s="512"/>
      <c r="F24" s="553" t="s">
        <v>122</v>
      </c>
      <c r="G24" s="554">
        <f>'PRINTABLE PG - INVC SUBMITTAL'!M56</f>
        <v>0</v>
      </c>
      <c r="H24" s="566" t="s">
        <v>123</v>
      </c>
      <c r="I24" s="554">
        <f>'PRINTABLE PG - INVC SUBMITTAL'!I56</f>
        <v>0</v>
      </c>
    </row>
    <row r="25" spans="1:9" ht="19.95" customHeight="1" x14ac:dyDescent="0.25">
      <c r="A25" s="529">
        <v>13</v>
      </c>
      <c r="B25" s="563" t="s">
        <v>149</v>
      </c>
      <c r="C25" s="564"/>
      <c r="D25" s="564"/>
      <c r="E25" s="512"/>
      <c r="F25" s="553" t="s">
        <v>124</v>
      </c>
      <c r="G25" s="554">
        <v>0</v>
      </c>
      <c r="H25" s="566" t="s">
        <v>125</v>
      </c>
      <c r="I25" s="554">
        <v>0</v>
      </c>
    </row>
    <row r="26" spans="1:9" ht="19.95" customHeight="1" x14ac:dyDescent="0.25">
      <c r="A26" s="529">
        <v>14</v>
      </c>
      <c r="B26" s="563" t="s">
        <v>126</v>
      </c>
      <c r="C26" s="564"/>
      <c r="D26" s="564"/>
      <c r="E26" s="512"/>
      <c r="F26" s="553" t="s">
        <v>127</v>
      </c>
      <c r="G26" s="554" t="e">
        <f>G23+G24+G25</f>
        <v>#REF!</v>
      </c>
      <c r="H26" s="566" t="s">
        <v>128</v>
      </c>
      <c r="I26" s="554" t="e">
        <f>SUM(I23:I25)</f>
        <v>#REF!</v>
      </c>
    </row>
    <row r="27" spans="1:9" ht="19.95" customHeight="1" x14ac:dyDescent="0.25">
      <c r="A27" s="529">
        <v>15</v>
      </c>
      <c r="B27" s="563" t="s">
        <v>129</v>
      </c>
      <c r="C27" s="564"/>
      <c r="D27" s="564"/>
      <c r="E27" s="512"/>
      <c r="F27" s="553" t="s">
        <v>130</v>
      </c>
      <c r="G27" s="554" t="e">
        <f>G26*0.05</f>
        <v>#REF!</v>
      </c>
      <c r="H27" s="566" t="s">
        <v>131</v>
      </c>
      <c r="I27" s="554" t="e">
        <f>I26*0.05</f>
        <v>#REF!</v>
      </c>
    </row>
    <row r="28" spans="1:9" ht="19.95" customHeight="1" x14ac:dyDescent="0.25">
      <c r="A28" s="529">
        <v>16</v>
      </c>
      <c r="B28" s="563" t="s">
        <v>132</v>
      </c>
      <c r="C28" s="564"/>
      <c r="D28" s="564"/>
      <c r="E28" s="512"/>
      <c r="F28" s="553" t="s">
        <v>133</v>
      </c>
      <c r="G28" s="554" t="e">
        <f>G26-G27</f>
        <v>#REF!</v>
      </c>
      <c r="H28" s="566" t="s">
        <v>134</v>
      </c>
      <c r="I28" s="554" t="e">
        <f>I26-I27</f>
        <v>#REF!</v>
      </c>
    </row>
    <row r="29" spans="1:9" ht="19.95" customHeight="1" x14ac:dyDescent="0.25">
      <c r="A29" s="529">
        <v>17</v>
      </c>
      <c r="B29" s="563" t="s">
        <v>135</v>
      </c>
      <c r="C29" s="564"/>
      <c r="D29" s="564"/>
      <c r="E29" s="512"/>
      <c r="F29" s="553">
        <v>17</v>
      </c>
      <c r="G29" s="554" t="e">
        <f>'PRINTABLE PG - INVC SUBMITTAL'!L62</f>
        <v>#REF!</v>
      </c>
      <c r="H29" s="567"/>
      <c r="I29" s="568"/>
    </row>
    <row r="30" spans="1:9" ht="19.95" customHeight="1" x14ac:dyDescent="0.25">
      <c r="A30" s="529">
        <v>18</v>
      </c>
      <c r="B30" s="563" t="s">
        <v>136</v>
      </c>
      <c r="C30" s="564"/>
      <c r="D30" s="564"/>
      <c r="E30" s="512"/>
      <c r="F30" s="569"/>
      <c r="G30" s="570"/>
      <c r="H30" s="571"/>
      <c r="I30" s="568"/>
    </row>
    <row r="31" spans="1:9" x14ac:dyDescent="0.25">
      <c r="A31" s="572"/>
      <c r="B31" s="563" t="s">
        <v>137</v>
      </c>
      <c r="C31" s="564"/>
      <c r="D31" s="564"/>
      <c r="E31" s="512"/>
      <c r="F31" s="573"/>
      <c r="G31" s="574"/>
      <c r="H31" s="575"/>
      <c r="I31" s="576"/>
    </row>
    <row r="32" spans="1:9" ht="14.4" thickBot="1" x14ac:dyDescent="0.3">
      <c r="A32" s="572"/>
      <c r="B32" s="563" t="s">
        <v>138</v>
      </c>
      <c r="C32" s="564"/>
      <c r="D32" s="564"/>
      <c r="E32" s="564"/>
      <c r="F32" s="553" t="s">
        <v>139</v>
      </c>
      <c r="G32" s="577" t="e">
        <f>G28-G29</f>
        <v>#REF!</v>
      </c>
      <c r="H32" s="578" t="s">
        <v>140</v>
      </c>
      <c r="I32" s="577" t="e">
        <f>I28</f>
        <v>#REF!</v>
      </c>
    </row>
    <row r="33" spans="1:9" ht="13.8" thickTop="1" x14ac:dyDescent="0.25">
      <c r="A33" s="579"/>
      <c r="B33" s="580"/>
      <c r="C33" s="564"/>
      <c r="D33" s="564"/>
      <c r="E33" s="564"/>
      <c r="F33" s="581"/>
      <c r="G33" s="514"/>
      <c r="H33" s="514"/>
      <c r="I33" s="576"/>
    </row>
    <row r="34" spans="1:9" x14ac:dyDescent="0.25">
      <c r="A34" s="579"/>
      <c r="B34" s="580"/>
      <c r="C34" s="564"/>
      <c r="D34" s="564"/>
      <c r="E34" s="564"/>
      <c r="F34" s="581"/>
      <c r="G34" s="514"/>
      <c r="H34" s="514"/>
      <c r="I34" s="514"/>
    </row>
    <row r="35" spans="1:9" x14ac:dyDescent="0.25">
      <c r="A35" s="579"/>
      <c r="B35" s="580"/>
      <c r="C35" s="564"/>
      <c r="D35" s="564"/>
      <c r="E35" s="564"/>
      <c r="F35" s="581"/>
      <c r="G35" s="514"/>
      <c r="H35" s="514"/>
      <c r="I35" s="514"/>
    </row>
    <row r="36" spans="1:9" ht="13.8" x14ac:dyDescent="0.3">
      <c r="A36" s="517"/>
      <c r="B36" s="518"/>
      <c r="C36" s="515"/>
      <c r="D36" s="515"/>
      <c r="E36" s="515"/>
      <c r="F36" s="516"/>
      <c r="G36" s="510"/>
      <c r="H36" s="510"/>
      <c r="I36" s="510"/>
    </row>
    <row r="37" spans="1:9" ht="15" x14ac:dyDescent="0.4">
      <c r="A37" s="517"/>
      <c r="B37" s="582" t="s">
        <v>150</v>
      </c>
      <c r="C37" s="509"/>
      <c r="D37" s="509"/>
      <c r="E37" s="509"/>
      <c r="F37" s="509"/>
      <c r="G37" s="510"/>
      <c r="H37" s="510"/>
      <c r="I37" s="510"/>
    </row>
    <row r="38" spans="1:9" ht="15" x14ac:dyDescent="0.4">
      <c r="A38" s="517"/>
      <c r="B38" s="582" t="s">
        <v>151</v>
      </c>
      <c r="C38" s="509"/>
      <c r="D38" s="509"/>
      <c r="E38" s="509"/>
      <c r="F38" s="509"/>
      <c r="G38" s="510"/>
      <c r="H38" s="510"/>
      <c r="I38" s="510"/>
    </row>
    <row r="39" spans="1:9" ht="15" x14ac:dyDescent="0.4">
      <c r="A39" s="517"/>
      <c r="B39" s="582" t="s">
        <v>152</v>
      </c>
      <c r="C39" s="509"/>
      <c r="D39" s="509"/>
      <c r="E39" s="509"/>
      <c r="F39" s="509"/>
      <c r="G39" s="510"/>
      <c r="H39" s="510"/>
      <c r="I39" s="510"/>
    </row>
    <row r="40" spans="1:9" ht="15" x14ac:dyDescent="0.4">
      <c r="A40" s="517"/>
      <c r="B40" s="582"/>
      <c r="C40" s="509"/>
      <c r="D40" s="509"/>
      <c r="E40" s="509"/>
      <c r="F40" s="509"/>
      <c r="G40" s="510"/>
      <c r="H40" s="510"/>
      <c r="I40" s="510"/>
    </row>
    <row r="41" spans="1:9" ht="15" x14ac:dyDescent="0.4">
      <c r="A41" s="517"/>
      <c r="B41" s="582"/>
      <c r="C41" s="509"/>
      <c r="D41" s="509"/>
      <c r="E41" s="509"/>
      <c r="F41" s="509"/>
      <c r="G41" s="510"/>
      <c r="H41" s="510"/>
      <c r="I41" s="510"/>
    </row>
    <row r="42" spans="1:9" ht="13.8" x14ac:dyDescent="0.25">
      <c r="A42" s="517"/>
      <c r="B42" s="518"/>
      <c r="C42" s="509"/>
      <c r="D42" s="509"/>
      <c r="E42" s="509"/>
      <c r="F42" s="509"/>
      <c r="G42" s="510"/>
      <c r="H42" s="510"/>
      <c r="I42" s="510"/>
    </row>
    <row r="43" spans="1:9" ht="13.8" x14ac:dyDescent="0.3">
      <c r="A43" s="517"/>
      <c r="B43" s="583"/>
      <c r="C43" s="519"/>
      <c r="D43" s="519"/>
      <c r="E43" s="519"/>
      <c r="F43" s="509"/>
      <c r="G43" s="510"/>
      <c r="H43" s="584"/>
      <c r="I43" s="585" t="str">
        <f>'PRINTABLE PG - INVC SUBMITTAL'!M5</f>
        <v>00/00/0000</v>
      </c>
    </row>
    <row r="44" spans="1:9" ht="15" x14ac:dyDescent="0.25">
      <c r="A44" s="517"/>
      <c r="B44" s="508">
        <f>'PRINTABLE PG - INVC SUBMITTAL'!G1</f>
        <v>0</v>
      </c>
      <c r="C44" s="510"/>
      <c r="D44" s="510"/>
      <c r="E44" s="510"/>
      <c r="F44" s="510"/>
      <c r="G44" s="510"/>
      <c r="H44" s="510"/>
      <c r="I44" s="586" t="s">
        <v>30</v>
      </c>
    </row>
  </sheetData>
  <mergeCells count="3">
    <mergeCell ref="A1:I1"/>
    <mergeCell ref="A3:I3"/>
    <mergeCell ref="E13:F13"/>
  </mergeCells>
  <pageMargins left="0.7" right="0.45" top="0.5" bottom="0.2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00 42 44 - UNIT PRICE PROPOSAL</vt:lpstr>
      <vt:lpstr>00 42 44 - OPCC</vt:lpstr>
      <vt:lpstr>00 42 44 - OPCC Revised</vt:lpstr>
      <vt:lpstr>MASTER TRACKING SHEET</vt:lpstr>
      <vt:lpstr>PRINTABLE PG - INVC SUBMITTAL</vt:lpstr>
      <vt:lpstr>Invoice Attachment</vt:lpstr>
      <vt:lpstr>'MASTER TRACKING SHEET'!Print_Area</vt:lpstr>
      <vt:lpstr>'00 42 44 - OPCC'!Print_Titles</vt:lpstr>
      <vt:lpstr>'00 42 44 - OPCC Revised'!Print_Titles</vt:lpstr>
      <vt:lpstr>'00 42 44 - UNIT PRICE PROPOSAL'!Print_Titles</vt:lpstr>
      <vt:lpstr>'MASTER TRACKING SHEET'!Print_Titles</vt:lpstr>
      <vt:lpstr>'PRINTABLE PG - INVC SUBMITTAL'!Print_Titles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Engineering Department</dc:creator>
  <cp:lastModifiedBy>Wilder, James E.</cp:lastModifiedBy>
  <cp:lastPrinted>2021-11-16T19:12:11Z</cp:lastPrinted>
  <dcterms:created xsi:type="dcterms:W3CDTF">1999-06-11T21:06:50Z</dcterms:created>
  <dcterms:modified xsi:type="dcterms:W3CDTF">2021-11-16T19:25:52Z</dcterms:modified>
</cp:coreProperties>
</file>